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whalen\Dropbox\Enrollment AVC\Schedule Dev\"/>
    </mc:Choice>
  </mc:AlternateContent>
  <bookViews>
    <workbookView xWindow="0" yWindow="0" windowWidth="28800" windowHeight="18000"/>
  </bookViews>
  <sheets>
    <sheet name="Spring 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3" i="1" l="1"/>
  <c r="G324" i="1" l="1"/>
  <c r="G299" i="1"/>
  <c r="G284" i="1"/>
  <c r="G213" i="1"/>
  <c r="G183" i="1"/>
  <c r="G68" i="1"/>
  <c r="F338" i="1"/>
  <c r="F334" i="1"/>
  <c r="E334" i="1"/>
  <c r="D334" i="1"/>
  <c r="F329" i="1"/>
  <c r="E329" i="1"/>
  <c r="D329" i="1"/>
  <c r="F324" i="1"/>
  <c r="F323" i="1"/>
  <c r="F320" i="1"/>
  <c r="E319" i="1"/>
  <c r="D319" i="1"/>
  <c r="E318" i="1"/>
  <c r="D318" i="1"/>
  <c r="F315" i="1"/>
  <c r="E314" i="1"/>
  <c r="D314" i="1"/>
  <c r="E313" i="1"/>
  <c r="D313" i="1"/>
  <c r="F310" i="1"/>
  <c r="E309" i="1"/>
  <c r="E310" i="1" s="1"/>
  <c r="D309" i="1"/>
  <c r="E308" i="1"/>
  <c r="D308" i="1"/>
  <c r="F305" i="1"/>
  <c r="E304" i="1"/>
  <c r="D304" i="1"/>
  <c r="E303" i="1"/>
  <c r="D303" i="1"/>
  <c r="F299" i="1"/>
  <c r="F298" i="1"/>
  <c r="F295" i="1"/>
  <c r="E294" i="1"/>
  <c r="D294" i="1"/>
  <c r="E293" i="1"/>
  <c r="D293" i="1"/>
  <c r="F290" i="1"/>
  <c r="E289" i="1"/>
  <c r="D289" i="1"/>
  <c r="E288" i="1"/>
  <c r="D288" i="1"/>
  <c r="F284" i="1"/>
  <c r="F283" i="1"/>
  <c r="F280" i="1"/>
  <c r="E279" i="1"/>
  <c r="E280" i="1" s="1"/>
  <c r="D279" i="1"/>
  <c r="D280" i="1" s="1"/>
  <c r="E278" i="1"/>
  <c r="D278" i="1"/>
  <c r="F275" i="1"/>
  <c r="E274" i="1"/>
  <c r="D274" i="1"/>
  <c r="E273" i="1"/>
  <c r="D273" i="1"/>
  <c r="F270" i="1"/>
  <c r="E269" i="1"/>
  <c r="D269" i="1"/>
  <c r="E268" i="1"/>
  <c r="D268" i="1"/>
  <c r="F265" i="1"/>
  <c r="E264" i="1"/>
  <c r="D264" i="1"/>
  <c r="D265" i="1" s="1"/>
  <c r="E263" i="1"/>
  <c r="D263" i="1"/>
  <c r="F260" i="1"/>
  <c r="E259" i="1"/>
  <c r="D259" i="1"/>
  <c r="E258" i="1"/>
  <c r="D258" i="1"/>
  <c r="F255" i="1"/>
  <c r="E254" i="1"/>
  <c r="D254" i="1"/>
  <c r="E253" i="1"/>
  <c r="D253" i="1"/>
  <c r="F250" i="1"/>
  <c r="E249" i="1"/>
  <c r="D249" i="1"/>
  <c r="E248" i="1"/>
  <c r="D248" i="1"/>
  <c r="D250" i="1" s="1"/>
  <c r="F245" i="1"/>
  <c r="E244" i="1"/>
  <c r="D244" i="1"/>
  <c r="E243" i="1"/>
  <c r="E245" i="1" s="1"/>
  <c r="D243" i="1"/>
  <c r="D245" i="1" s="1"/>
  <c r="F239" i="1"/>
  <c r="E238" i="1"/>
  <c r="E239" i="1" s="1"/>
  <c r="D238" i="1"/>
  <c r="E237" i="1"/>
  <c r="D237" i="1"/>
  <c r="F234" i="1"/>
  <c r="E233" i="1"/>
  <c r="D233" i="1"/>
  <c r="E232" i="1"/>
  <c r="D232" i="1"/>
  <c r="F228" i="1"/>
  <c r="F227" i="1"/>
  <c r="F224" i="1"/>
  <c r="E223" i="1"/>
  <c r="D223" i="1"/>
  <c r="E222" i="1"/>
  <c r="D222" i="1"/>
  <c r="F219" i="1"/>
  <c r="E218" i="1"/>
  <c r="E228" i="1" s="1"/>
  <c r="D218" i="1"/>
  <c r="E217" i="1"/>
  <c r="D217" i="1"/>
  <c r="F213" i="1"/>
  <c r="F212" i="1"/>
  <c r="F214" i="1" s="1"/>
  <c r="F209" i="1"/>
  <c r="E208" i="1"/>
  <c r="E209" i="1" s="1"/>
  <c r="D208" i="1"/>
  <c r="E207" i="1"/>
  <c r="D207" i="1"/>
  <c r="F204" i="1"/>
  <c r="E203" i="1"/>
  <c r="D203" i="1"/>
  <c r="E202" i="1"/>
  <c r="D202" i="1"/>
  <c r="F199" i="1"/>
  <c r="E198" i="1"/>
  <c r="D198" i="1"/>
  <c r="E197" i="1"/>
  <c r="D197" i="1"/>
  <c r="F194" i="1"/>
  <c r="F189" i="1"/>
  <c r="E188" i="1"/>
  <c r="E193" i="1" s="1"/>
  <c r="D188" i="1"/>
  <c r="D193" i="1" s="1"/>
  <c r="E187" i="1"/>
  <c r="D187" i="1"/>
  <c r="D192" i="1" s="1"/>
  <c r="F183" i="1"/>
  <c r="F182" i="1"/>
  <c r="F179" i="1"/>
  <c r="E178" i="1"/>
  <c r="D178" i="1"/>
  <c r="D179" i="1" s="1"/>
  <c r="E177" i="1"/>
  <c r="D177" i="1"/>
  <c r="F174" i="1"/>
  <c r="E173" i="1"/>
  <c r="D173" i="1"/>
  <c r="E172" i="1"/>
  <c r="D172" i="1"/>
  <c r="F169" i="1"/>
  <c r="E168" i="1"/>
  <c r="D168" i="1"/>
  <c r="E167" i="1"/>
  <c r="D167" i="1"/>
  <c r="F164" i="1"/>
  <c r="E163" i="1"/>
  <c r="D163" i="1"/>
  <c r="E162" i="1"/>
  <c r="D162" i="1"/>
  <c r="D164" i="1" s="1"/>
  <c r="F159" i="1"/>
  <c r="E158" i="1"/>
  <c r="D158" i="1"/>
  <c r="E157" i="1"/>
  <c r="D157" i="1"/>
  <c r="F154" i="1"/>
  <c r="E153" i="1"/>
  <c r="D153" i="1"/>
  <c r="D154" i="1" s="1"/>
  <c r="E152" i="1"/>
  <c r="D152" i="1"/>
  <c r="F149" i="1"/>
  <c r="E148" i="1"/>
  <c r="D148" i="1"/>
  <c r="E147" i="1"/>
  <c r="E149" i="1" s="1"/>
  <c r="D147" i="1"/>
  <c r="F144" i="1"/>
  <c r="E143" i="1"/>
  <c r="D143" i="1"/>
  <c r="E142" i="1"/>
  <c r="D142" i="1"/>
  <c r="F139" i="1"/>
  <c r="E138" i="1"/>
  <c r="D138" i="1"/>
  <c r="E137" i="1"/>
  <c r="E139" i="1" s="1"/>
  <c r="D137" i="1"/>
  <c r="F134" i="1"/>
  <c r="E133" i="1"/>
  <c r="D133" i="1"/>
  <c r="E132" i="1"/>
  <c r="D132" i="1"/>
  <c r="F127" i="1"/>
  <c r="F124" i="1"/>
  <c r="E123" i="1"/>
  <c r="D123" i="1"/>
  <c r="E122" i="1"/>
  <c r="D122" i="1"/>
  <c r="F119" i="1"/>
  <c r="E118" i="1"/>
  <c r="D118" i="1"/>
  <c r="E117" i="1"/>
  <c r="D117" i="1"/>
  <c r="F114" i="1"/>
  <c r="E113" i="1"/>
  <c r="D113" i="1"/>
  <c r="E112" i="1"/>
  <c r="D112" i="1"/>
  <c r="F108" i="1"/>
  <c r="F109" i="1" s="1"/>
  <c r="E108" i="1"/>
  <c r="D108" i="1"/>
  <c r="D109" i="1" s="1"/>
  <c r="E107" i="1"/>
  <c r="D107" i="1"/>
  <c r="F104" i="1"/>
  <c r="E103" i="1"/>
  <c r="D103" i="1"/>
  <c r="E102" i="1"/>
  <c r="D102" i="1"/>
  <c r="F99" i="1"/>
  <c r="E98" i="1"/>
  <c r="D98" i="1"/>
  <c r="E97" i="1"/>
  <c r="D97" i="1"/>
  <c r="F94" i="1"/>
  <c r="E93" i="1"/>
  <c r="D93" i="1"/>
  <c r="E92" i="1"/>
  <c r="D92" i="1"/>
  <c r="F89" i="1"/>
  <c r="E88" i="1"/>
  <c r="D88" i="1"/>
  <c r="E87" i="1"/>
  <c r="D87" i="1"/>
  <c r="F84" i="1"/>
  <c r="E83" i="1"/>
  <c r="D83" i="1"/>
  <c r="E82" i="1"/>
  <c r="D82" i="1"/>
  <c r="F79" i="1"/>
  <c r="E78" i="1"/>
  <c r="D78" i="1"/>
  <c r="E77" i="1"/>
  <c r="D77" i="1"/>
  <c r="F74" i="1"/>
  <c r="E73" i="1"/>
  <c r="D73" i="1"/>
  <c r="E72" i="1"/>
  <c r="D72" i="1"/>
  <c r="F68" i="1"/>
  <c r="F67" i="1"/>
  <c r="F64" i="1"/>
  <c r="E63" i="1"/>
  <c r="D63" i="1"/>
  <c r="E62" i="1"/>
  <c r="D62" i="1"/>
  <c r="F59" i="1"/>
  <c r="E58" i="1"/>
  <c r="D58" i="1"/>
  <c r="E57" i="1"/>
  <c r="E59" i="1" s="1"/>
  <c r="D57" i="1"/>
  <c r="F53" i="1"/>
  <c r="E52" i="1"/>
  <c r="D52" i="1"/>
  <c r="E51" i="1"/>
  <c r="D51" i="1"/>
  <c r="F48" i="1"/>
  <c r="E47" i="1"/>
  <c r="D47" i="1"/>
  <c r="E46" i="1"/>
  <c r="D46" i="1"/>
  <c r="F43" i="1"/>
  <c r="E42" i="1"/>
  <c r="D42" i="1"/>
  <c r="E41" i="1"/>
  <c r="D41" i="1"/>
  <c r="F38" i="1"/>
  <c r="E37" i="1"/>
  <c r="D37" i="1"/>
  <c r="E36" i="1"/>
  <c r="D36" i="1"/>
  <c r="F33" i="1"/>
  <c r="E32" i="1"/>
  <c r="D32" i="1"/>
  <c r="E31" i="1"/>
  <c r="D31" i="1"/>
  <c r="F28" i="1"/>
  <c r="E27" i="1"/>
  <c r="D27" i="1"/>
  <c r="E26" i="1"/>
  <c r="D26" i="1"/>
  <c r="F23" i="1"/>
  <c r="E22" i="1"/>
  <c r="D22" i="1"/>
  <c r="E21" i="1"/>
  <c r="E23" i="1" s="1"/>
  <c r="D21" i="1"/>
  <c r="F17" i="1"/>
  <c r="F16" i="1"/>
  <c r="F13" i="1"/>
  <c r="E12" i="1"/>
  <c r="E13" i="1" s="1"/>
  <c r="D12" i="1"/>
  <c r="E11" i="1"/>
  <c r="D11" i="1"/>
  <c r="F8" i="1"/>
  <c r="E7" i="1"/>
  <c r="D7" i="1"/>
  <c r="E6" i="1"/>
  <c r="D6" i="1"/>
  <c r="F4" i="1"/>
  <c r="E3" i="1"/>
  <c r="D3" i="1"/>
  <c r="E2" i="1"/>
  <c r="D2" i="1"/>
  <c r="E8" i="1" l="1"/>
  <c r="D104" i="1"/>
  <c r="D89" i="1"/>
  <c r="E204" i="1"/>
  <c r="D224" i="1"/>
  <c r="E275" i="1"/>
  <c r="D295" i="1"/>
  <c r="D283" i="1"/>
  <c r="E320" i="1"/>
  <c r="E16" i="1"/>
  <c r="D67" i="1"/>
  <c r="D53" i="1"/>
  <c r="E104" i="1"/>
  <c r="D204" i="1"/>
  <c r="D38" i="1"/>
  <c r="D84" i="1"/>
  <c r="E99" i="1"/>
  <c r="D320" i="1"/>
  <c r="E169" i="1"/>
  <c r="D59" i="1"/>
  <c r="D94" i="1"/>
  <c r="E109" i="1"/>
  <c r="E154" i="1"/>
  <c r="D169" i="1"/>
  <c r="E189" i="1"/>
  <c r="D227" i="1"/>
  <c r="E224" i="1"/>
  <c r="E260" i="1"/>
  <c r="D298" i="1"/>
  <c r="D8" i="1"/>
  <c r="D79" i="1"/>
  <c r="D119" i="1"/>
  <c r="D199" i="1"/>
  <c r="D209" i="1"/>
  <c r="E227" i="1"/>
  <c r="E255" i="1"/>
  <c r="E298" i="1"/>
  <c r="D310" i="1"/>
  <c r="F128" i="1"/>
  <c r="F343" i="1" s="1"/>
  <c r="D228" i="1"/>
  <c r="F229" i="1"/>
  <c r="D290" i="1"/>
  <c r="E179" i="1"/>
  <c r="E89" i="1"/>
  <c r="D114" i="1"/>
  <c r="D23" i="1"/>
  <c r="D33" i="1"/>
  <c r="E38" i="1"/>
  <c r="E48" i="1"/>
  <c r="E74" i="1"/>
  <c r="E84" i="1"/>
  <c r="E114" i="1"/>
  <c r="E124" i="1"/>
  <c r="D144" i="1"/>
  <c r="F184" i="1"/>
  <c r="E283" i="1"/>
  <c r="D13" i="1"/>
  <c r="E64" i="1"/>
  <c r="E183" i="1"/>
  <c r="D275" i="1"/>
  <c r="E127" i="1"/>
  <c r="D48" i="1"/>
  <c r="E68" i="1"/>
  <c r="D28" i="1"/>
  <c r="E33" i="1"/>
  <c r="E43" i="1"/>
  <c r="E119" i="1"/>
  <c r="D183" i="1"/>
  <c r="E144" i="1"/>
  <c r="E159" i="1"/>
  <c r="E212" i="1"/>
  <c r="E284" i="1"/>
  <c r="D239" i="1"/>
  <c r="F285" i="1"/>
  <c r="F300" i="1"/>
  <c r="E28" i="1"/>
  <c r="D64" i="1"/>
  <c r="F69" i="1"/>
  <c r="D270" i="1"/>
  <c r="D323" i="1"/>
  <c r="E343" i="1"/>
  <c r="D342" i="1"/>
  <c r="F18" i="1"/>
  <c r="D99" i="1"/>
  <c r="D234" i="1"/>
  <c r="D260" i="1"/>
  <c r="E270" i="1"/>
  <c r="E295" i="1"/>
  <c r="E323" i="1"/>
  <c r="E342" i="1"/>
  <c r="D127" i="1"/>
  <c r="E213" i="1"/>
  <c r="E234" i="1"/>
  <c r="E229" i="1"/>
  <c r="D315" i="1"/>
  <c r="E67" i="1"/>
  <c r="E69" i="1" s="1"/>
  <c r="D305" i="1"/>
  <c r="E324" i="1"/>
  <c r="E53" i="1"/>
  <c r="E182" i="1"/>
  <c r="E184" i="1" s="1"/>
  <c r="D174" i="1"/>
  <c r="E219" i="1"/>
  <c r="D255" i="1"/>
  <c r="E265" i="1"/>
  <c r="E299" i="1"/>
  <c r="E305" i="1"/>
  <c r="D17" i="1"/>
  <c r="D182" i="1"/>
  <c r="D74" i="1"/>
  <c r="D68" i="1"/>
  <c r="D69" i="1" s="1"/>
  <c r="D43" i="1"/>
  <c r="E128" i="1"/>
  <c r="E79" i="1"/>
  <c r="E94" i="1"/>
  <c r="D124" i="1"/>
  <c r="D139" i="1"/>
  <c r="D149" i="1"/>
  <c r="D159" i="1"/>
  <c r="E164" i="1"/>
  <c r="E174" i="1"/>
  <c r="D212" i="1"/>
  <c r="D284" i="1"/>
  <c r="D285" i="1" s="1"/>
  <c r="E250" i="1"/>
  <c r="F342" i="1"/>
  <c r="D194" i="1"/>
  <c r="E214" i="1"/>
  <c r="E285" i="1"/>
  <c r="D229" i="1"/>
  <c r="E17" i="1"/>
  <c r="E18" i="1" s="1"/>
  <c r="D134" i="1"/>
  <c r="E192" i="1"/>
  <c r="E194" i="1" s="1"/>
  <c r="E199" i="1"/>
  <c r="E290" i="1"/>
  <c r="E315" i="1"/>
  <c r="D343" i="1"/>
  <c r="D344" i="1" s="1"/>
  <c r="D4" i="1"/>
  <c r="E4" i="1"/>
  <c r="E134" i="1"/>
  <c r="F325" i="1"/>
  <c r="D128" i="1"/>
  <c r="D189" i="1"/>
  <c r="D16" i="1"/>
  <c r="D219" i="1"/>
  <c r="D299" i="1"/>
  <c r="D324" i="1"/>
  <c r="D213" i="1"/>
  <c r="D300" i="1" l="1"/>
  <c r="E300" i="1"/>
  <c r="E129" i="1"/>
  <c r="D214" i="1"/>
  <c r="D18" i="1"/>
  <c r="F129" i="1"/>
  <c r="D184" i="1"/>
  <c r="E344" i="1"/>
  <c r="D325" i="1"/>
  <c r="D129" i="1"/>
  <c r="E325" i="1"/>
  <c r="F344" i="1"/>
</calcChain>
</file>

<file path=xl/sharedStrings.xml><?xml version="1.0" encoding="utf-8"?>
<sst xmlns="http://schemas.openxmlformats.org/spreadsheetml/2006/main" count="343" uniqueCount="126">
  <si>
    <t>School</t>
  </si>
  <si>
    <t>Department</t>
  </si>
  <si>
    <t>Fall 2017</t>
  </si>
  <si>
    <t>Spring 2018</t>
  </si>
  <si>
    <t>Spring 2019 Budget</t>
  </si>
  <si>
    <t>School: Business, Fash, Hosp.</t>
  </si>
  <si>
    <t>Bus/Office Tech/Small Bus</t>
  </si>
  <si>
    <t>FTES</t>
  </si>
  <si>
    <t>Geisce Ly</t>
  </si>
  <si>
    <t>FTEF</t>
  </si>
  <si>
    <t>1.6 from CityOnline. Department being asked to adjust schedule to stay in budget.</t>
  </si>
  <si>
    <t>Productivity</t>
  </si>
  <si>
    <t>Cul Arts &amp; Hospitality Studies</t>
  </si>
  <si>
    <t>Fashion</t>
  </si>
  <si>
    <t>Subtotals</t>
  </si>
  <si>
    <t>School FTES</t>
  </si>
  <si>
    <t>School FTEF</t>
  </si>
  <si>
    <r>
      <t xml:space="preserve">School: Fine, </t>
    </r>
    <r>
      <rPr>
        <sz val="12"/>
        <rFont val="Calibri"/>
        <family val="2"/>
        <scheme val="minor"/>
      </rPr>
      <t>&amp;</t>
    </r>
    <r>
      <rPr>
        <b/>
        <sz val="12"/>
        <rFont val="Calibri"/>
        <family val="2"/>
        <scheme val="minor"/>
      </rPr>
      <t xml:space="preserve"> Applie</t>
    </r>
    <r>
      <rPr>
        <sz val="12"/>
        <rFont val="Calibri"/>
        <family val="2"/>
        <scheme val="minor"/>
      </rPr>
      <t>d</t>
    </r>
    <r>
      <rPr>
        <b/>
        <sz val="12"/>
        <rFont val="Calibri"/>
        <family val="2"/>
        <scheme val="minor"/>
      </rPr>
      <t xml:space="preserve"> Arts</t>
    </r>
  </si>
  <si>
    <t>Art</t>
  </si>
  <si>
    <t>Wendy Miller</t>
  </si>
  <si>
    <t>Broadcast Electronic Media Art</t>
  </si>
  <si>
    <t>.6 CityOnline</t>
  </si>
  <si>
    <t>Cinema</t>
  </si>
  <si>
    <t>1.0 CityOnline</t>
  </si>
  <si>
    <t>Environmental Hort &amp; Floristry</t>
  </si>
  <si>
    <t>Journalism</t>
  </si>
  <si>
    <t>Music</t>
  </si>
  <si>
    <t>.2 CityOnline, .2 WADP</t>
  </si>
  <si>
    <t>Photography</t>
  </si>
  <si>
    <t>.8 CityOnline</t>
  </si>
  <si>
    <t>Theatre Arts</t>
  </si>
  <si>
    <t>Visual Media Design</t>
  </si>
  <si>
    <t>School: Behv, Soc. Sci, &amp; Mult</t>
  </si>
  <si>
    <t>African-American Studies</t>
  </si>
  <si>
    <t>Jill Yee</t>
  </si>
  <si>
    <t>Asian Studies</t>
  </si>
  <si>
    <t>Asian-American Studies</t>
  </si>
  <si>
    <t>check on WADP support of ASAM class</t>
  </si>
  <si>
    <t>Behavioral Sciences</t>
  </si>
  <si>
    <t>Interdisciplinary Studies</t>
  </si>
  <si>
    <t>Labor and Community Studies</t>
  </si>
  <si>
    <t>variable units with Apprentice</t>
  </si>
  <si>
    <t>Latin Amer &amp; Latino/a Studies</t>
  </si>
  <si>
    <t>0.4 City Online</t>
  </si>
  <si>
    <t>Lesbian, Gay, Bisexual &amp; Trans</t>
  </si>
  <si>
    <t>Philippine Studies</t>
  </si>
  <si>
    <t>Social Science</t>
  </si>
  <si>
    <t>Women's Studies</t>
  </si>
  <si>
    <t>Schools: Hlth, PE, &amp; Soc. Serv.</t>
  </si>
  <si>
    <t>Administration of Justice</t>
  </si>
  <si>
    <t>New: Allied Health &amp; Nursing</t>
  </si>
  <si>
    <t>.2 HS, .2 CityOnline</t>
  </si>
  <si>
    <t>Edie Kaueper</t>
  </si>
  <si>
    <t>Robert Frost</t>
  </si>
  <si>
    <t>Child Dev. &amp; Family Studies</t>
  </si>
  <si>
    <t>.2 CityOnline</t>
  </si>
  <si>
    <t>Dental Assisting</t>
  </si>
  <si>
    <t>Diagnostic Medical Imaging</t>
  </si>
  <si>
    <t>Fire Science</t>
  </si>
  <si>
    <t>.2 City Online</t>
  </si>
  <si>
    <t>Health Care Technology</t>
  </si>
  <si>
    <t>Health Education</t>
  </si>
  <si>
    <t>.6 CityOnline, .0686 WADP</t>
  </si>
  <si>
    <t>Licensed Vocational Nursing</t>
  </si>
  <si>
    <t>Nursing</t>
  </si>
  <si>
    <t>Phys Education &amp; Dance</t>
  </si>
  <si>
    <t xml:space="preserve">.069 Apprent, </t>
  </si>
  <si>
    <t>School: ESL, Int'l Ed, &amp; Tr.St</t>
  </si>
  <si>
    <t>English As a Second Language</t>
  </si>
  <si>
    <t>Vincio Lopez</t>
  </si>
  <si>
    <t>School: English, Com &amp; World Lang.</t>
  </si>
  <si>
    <t>English</t>
  </si>
  <si>
    <t>KenZoe Selassie-Opka</t>
  </si>
  <si>
    <t>1.367 CityOnline (5 sections)</t>
  </si>
  <si>
    <t>Foreign Languages</t>
  </si>
  <si>
    <t>now</t>
  </si>
  <si>
    <t>.533 City Online (french not showing up)</t>
  </si>
  <si>
    <t>World Languages &amp; Cultures</t>
  </si>
  <si>
    <t>Communication Studies</t>
  </si>
  <si>
    <t>School: Aircraft &amp; Auto</t>
  </si>
  <si>
    <t>Aircraft Maintenance Tech.</t>
  </si>
  <si>
    <t>Torrance Bynum</t>
  </si>
  <si>
    <t>Auto/Moto/Construction</t>
  </si>
  <si>
    <t xml:space="preserve">.33 HS, .4 Apprent, </t>
  </si>
  <si>
    <t>School: Science &amp; Math(STEM)</t>
  </si>
  <si>
    <t>Architecture</t>
  </si>
  <si>
    <t>David Yee</t>
  </si>
  <si>
    <t>Astronomy</t>
  </si>
  <si>
    <t>Biological Sciences</t>
  </si>
  <si>
    <t>Chemistry</t>
  </si>
  <si>
    <t>Computer Networking &amp; InfoTech</t>
  </si>
  <si>
    <t>Computer Science</t>
  </si>
  <si>
    <t>1.1334 CityOnline</t>
  </si>
  <si>
    <t>Earth Sciences</t>
  </si>
  <si>
    <t>Engineering &amp; Technology(Weld)</t>
  </si>
  <si>
    <t>Mathematics</t>
  </si>
  <si>
    <t>Physics</t>
  </si>
  <si>
    <t xml:space="preserve">.37 WADP, </t>
  </si>
  <si>
    <t>Library and Learning Resources</t>
  </si>
  <si>
    <t>Library Information Technology</t>
  </si>
  <si>
    <t>Donna Reed</t>
  </si>
  <si>
    <t>Library Services</t>
  </si>
  <si>
    <t>.133 CityOnline, .067 WADP</t>
  </si>
  <si>
    <t>Student Development</t>
  </si>
  <si>
    <t>Counseling Continuing Students</t>
  </si>
  <si>
    <t>Lidia Jenkins</t>
  </si>
  <si>
    <t>Counseling New Students</t>
  </si>
  <si>
    <t>Disabled Stud Prog &amp; Services</t>
  </si>
  <si>
    <t>Learning Assistance</t>
  </si>
  <si>
    <t>.867 City Online</t>
  </si>
  <si>
    <t>CCSF Online</t>
  </si>
  <si>
    <t>Cynthia Dewar</t>
  </si>
  <si>
    <t>WADP</t>
  </si>
  <si>
    <t>Alina Verona</t>
  </si>
  <si>
    <t>High School Programs</t>
  </si>
  <si>
    <t>Meg Hudson</t>
  </si>
  <si>
    <t>Grand Totals</t>
  </si>
  <si>
    <t>Overall</t>
  </si>
  <si>
    <t>Spring 2019</t>
  </si>
  <si>
    <t xml:space="preserve">this needs to untangled. </t>
  </si>
  <si>
    <t>FTEF transferred to particpating departments</t>
  </si>
  <si>
    <t xml:space="preserve">1.0 FTEF CityOnline .333 give back of reassign time for Art Coordinator being used to balance budget. </t>
  </si>
  <si>
    <t>Spring 2019 Actual</t>
  </si>
  <si>
    <t>Notes: FTEF from CityOnline, WADP, HS, and Apprenticeship noted. Total in notes combined with Column G should be equal to sum in in column F</t>
  </si>
  <si>
    <t>2.2 CityOnline, .2 WADP, .8 HS</t>
  </si>
  <si>
    <t xml:space="preserve">.6 CityOnline, 1.0 HS,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</si>
</sst>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Fill="1" applyBorder="1"/>
    <xf numFmtId="0" fontId="2" fillId="0" borderId="1" xfId="0" applyFont="1" applyBorder="1"/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4" fillId="0" borderId="0" xfId="0" applyFont="1"/>
    <xf numFmtId="9" fontId="0" fillId="0" borderId="1" xfId="1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0" xfId="0" applyFont="1" applyFill="1"/>
    <xf numFmtId="0" fontId="0" fillId="0" borderId="0" xfId="0" applyFill="1"/>
    <xf numFmtId="0" fontId="0" fillId="0" borderId="1" xfId="0" applyFont="1" applyBorder="1"/>
    <xf numFmtId="0" fontId="5" fillId="0" borderId="1" xfId="0" applyFont="1" applyFill="1" applyBorder="1"/>
    <xf numFmtId="0" fontId="0" fillId="0" borderId="3" xfId="0" applyBorder="1"/>
    <xf numFmtId="0" fontId="2" fillId="0" borderId="3" xfId="0" applyFont="1" applyBorder="1"/>
    <xf numFmtId="0" fontId="2" fillId="0" borderId="0" xfId="0" applyFont="1" applyBorder="1"/>
    <xf numFmtId="0" fontId="2" fillId="0" borderId="3" xfId="0" applyFont="1" applyFill="1" applyBorder="1"/>
    <xf numFmtId="0" fontId="6" fillId="0" borderId="0" xfId="0" applyFont="1"/>
    <xf numFmtId="0" fontId="2" fillId="2" borderId="1" xfId="0" applyFont="1" applyFill="1" applyBorder="1" applyAlignment="1">
      <alignment horizontal="right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2" borderId="1" xfId="0" applyFill="1" applyBorder="1"/>
    <xf numFmtId="9" fontId="0" fillId="2" borderId="1" xfId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0" fillId="2" borderId="0" xfId="0" applyFill="1"/>
    <xf numFmtId="2" fontId="0" fillId="2" borderId="0" xfId="0" applyNumberFormat="1" applyFill="1" applyBorder="1"/>
    <xf numFmtId="0" fontId="2" fillId="3" borderId="1" xfId="0" applyFont="1" applyFill="1" applyBorder="1" applyAlignment="1">
      <alignment horizontal="right"/>
    </xf>
    <xf numFmtId="9" fontId="0" fillId="3" borderId="1" xfId="1" applyFont="1" applyFill="1" applyBorder="1"/>
    <xf numFmtId="2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2" fontId="0" fillId="4" borderId="0" xfId="0" applyNumberFormat="1" applyFont="1" applyFill="1" applyBorder="1"/>
    <xf numFmtId="0" fontId="2" fillId="5" borderId="2" xfId="0" applyFont="1" applyFill="1" applyBorder="1" applyAlignment="1">
      <alignment horizontal="right" wrapText="1"/>
    </xf>
    <xf numFmtId="2" fontId="0" fillId="5" borderId="1" xfId="0" applyNumberFormat="1" applyFont="1" applyFill="1" applyBorder="1"/>
    <xf numFmtId="164" fontId="0" fillId="5" borderId="2" xfId="0" applyNumberFormat="1" applyFont="1" applyFill="1" applyBorder="1"/>
    <xf numFmtId="0" fontId="0" fillId="5" borderId="2" xfId="0" applyFont="1" applyFill="1" applyBorder="1"/>
    <xf numFmtId="2" fontId="2" fillId="5" borderId="2" xfId="0" applyNumberFormat="1" applyFont="1" applyFill="1" applyBorder="1"/>
    <xf numFmtId="0" fontId="2" fillId="5" borderId="2" xfId="0" applyFont="1" applyFill="1" applyBorder="1"/>
    <xf numFmtId="164" fontId="2" fillId="5" borderId="2" xfId="0" applyNumberFormat="1" applyFont="1" applyFill="1" applyBorder="1"/>
    <xf numFmtId="2" fontId="2" fillId="5" borderId="1" xfId="0" applyNumberFormat="1" applyFont="1" applyFill="1" applyBorder="1"/>
    <xf numFmtId="2" fontId="0" fillId="5" borderId="2" xfId="0" applyNumberFormat="1" applyFont="1" applyFill="1" applyBorder="1"/>
    <xf numFmtId="0" fontId="2" fillId="5" borderId="4" xfId="0" applyFont="1" applyFill="1" applyBorder="1" applyAlignment="1">
      <alignment horizontal="right"/>
    </xf>
    <xf numFmtId="165" fontId="2" fillId="5" borderId="5" xfId="0" applyNumberFormat="1" applyFont="1" applyFill="1" applyBorder="1"/>
    <xf numFmtId="165" fontId="2" fillId="5" borderId="4" xfId="0" applyNumberFormat="1" applyFont="1" applyFill="1" applyBorder="1"/>
    <xf numFmtId="2" fontId="2" fillId="5" borderId="5" xfId="0" applyNumberFormat="1" applyFont="1" applyFill="1" applyBorder="1"/>
    <xf numFmtId="2" fontId="0" fillId="5" borderId="5" xfId="0" applyNumberFormat="1" applyFont="1" applyFill="1" applyBorder="1"/>
    <xf numFmtId="0" fontId="2" fillId="5" borderId="1" xfId="0" applyFont="1" applyFill="1" applyBorder="1" applyAlignment="1">
      <alignment horizontal="right"/>
    </xf>
    <xf numFmtId="0" fontId="0" fillId="5" borderId="0" xfId="0" applyFont="1" applyFill="1"/>
    <xf numFmtId="2" fontId="0" fillId="3" borderId="1" xfId="0" applyNumberFormat="1" applyFont="1" applyFill="1" applyBorder="1"/>
    <xf numFmtId="164" fontId="0" fillId="3" borderId="1" xfId="0" applyNumberFormat="1" applyFont="1" applyFill="1" applyBorder="1"/>
    <xf numFmtId="2" fontId="0" fillId="3" borderId="2" xfId="0" applyNumberFormat="1" applyFont="1" applyFill="1" applyBorder="1"/>
    <xf numFmtId="0" fontId="0" fillId="3" borderId="2" xfId="0" applyFont="1" applyFill="1" applyBorder="1"/>
    <xf numFmtId="0" fontId="0" fillId="3" borderId="0" xfId="0" applyFont="1" applyFill="1"/>
    <xf numFmtId="0" fontId="0" fillId="3" borderId="1" xfId="0" applyFont="1" applyFill="1" applyBorder="1"/>
    <xf numFmtId="2" fontId="0" fillId="3" borderId="0" xfId="0" applyNumberFormat="1" applyFont="1" applyFill="1" applyBorder="1"/>
    <xf numFmtId="0" fontId="2" fillId="4" borderId="1" xfId="0" applyFont="1" applyFill="1" applyBorder="1" applyAlignment="1">
      <alignment horizontal="right" wrapText="1"/>
    </xf>
    <xf numFmtId="2" fontId="0" fillId="4" borderId="1" xfId="0" applyNumberFormat="1" applyFont="1" applyFill="1" applyBorder="1"/>
    <xf numFmtId="164" fontId="0" fillId="4" borderId="1" xfId="0" applyNumberFormat="1" applyFont="1" applyFill="1" applyBorder="1"/>
    <xf numFmtId="9" fontId="0" fillId="4" borderId="1" xfId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2" fontId="0" fillId="4" borderId="2" xfId="0" applyNumberFormat="1" applyFont="1" applyFill="1" applyBorder="1"/>
    <xf numFmtId="0" fontId="0" fillId="4" borderId="2" xfId="0" applyFont="1" applyFill="1" applyBorder="1"/>
    <xf numFmtId="0" fontId="0" fillId="4" borderId="0" xfId="0" applyFont="1" applyFill="1"/>
    <xf numFmtId="0" fontId="0" fillId="4" borderId="1" xfId="0" applyFont="1" applyFill="1" applyBorder="1"/>
    <xf numFmtId="0" fontId="2" fillId="4" borderId="1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326</xdr:row>
      <xdr:rowOff>9696</xdr:rowOff>
    </xdr:from>
    <xdr:to>
      <xdr:col>8</xdr:col>
      <xdr:colOff>0</xdr:colOff>
      <xdr:row>330</xdr:row>
      <xdr:rowOff>189047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A6F5AF1-3C03-7F4A-9D3A-782AF199EB11}"/>
            </a:ext>
          </a:extLst>
        </xdr:cNvPr>
        <xdr:cNvSpPr txBox="1"/>
      </xdr:nvSpPr>
      <xdr:spPr>
        <a:xfrm>
          <a:off x="5778500" y="66519596"/>
          <a:ext cx="3213100" cy="992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As per discussion with DCC, FTES</a:t>
          </a:r>
          <a:r>
            <a:rPr lang="en-US" sz="1100" baseline="0"/>
            <a:t> generated from Online College will be counted toward departmental totals. FTEF transferred to particpating departments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2019%20Hit%20or%20Miss%20-%20QAProof%20Edition%20(CityOnline)NOV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ment Specifics"/>
      <sheetName val="Galley"/>
      <sheetName val="Sheet1"/>
      <sheetName val="18.B List"/>
      <sheetName val="Avg Census"/>
      <sheetName val="FTES per"/>
      <sheetName val="SourceData17_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4"/>
  <sheetViews>
    <sheetView tabSelected="1" workbookViewId="0">
      <selection activeCell="H15" sqref="H15"/>
    </sheetView>
  </sheetViews>
  <sheetFormatPr defaultColWidth="11" defaultRowHeight="15.75" x14ac:dyDescent="0.25"/>
  <cols>
    <col min="4" max="4" width="10.875" style="30"/>
    <col min="5" max="5" width="10.875" style="58"/>
    <col min="6" max="6" width="10.875" style="53"/>
    <col min="7" max="7" width="10.875" style="70"/>
    <col min="8" max="8" width="42.125" customWidth="1"/>
  </cols>
  <sheetData>
    <row r="1" spans="1:8" ht="36.75" x14ac:dyDescent="0.25">
      <c r="A1" s="1" t="s">
        <v>0</v>
      </c>
      <c r="B1" s="2" t="s">
        <v>1</v>
      </c>
      <c r="C1" s="2"/>
      <c r="D1" s="22" t="s">
        <v>2</v>
      </c>
      <c r="E1" s="32" t="s">
        <v>3</v>
      </c>
      <c r="F1" s="38" t="s">
        <v>4</v>
      </c>
      <c r="G1" s="61" t="s">
        <v>122</v>
      </c>
      <c r="H1" s="3" t="s">
        <v>123</v>
      </c>
    </row>
    <row r="2" spans="1:8" x14ac:dyDescent="0.25">
      <c r="A2" s="4" t="s">
        <v>5</v>
      </c>
      <c r="B2" s="5" t="s">
        <v>6</v>
      </c>
      <c r="C2" s="6" t="s">
        <v>7</v>
      </c>
      <c r="D2" s="23">
        <f>SUMIFS([1]!Source1718[TotalFTES],[1]!Source1718[Department],$B2,[1]!Source1718[TermDesc],D$1)</f>
        <v>407.34310000000011</v>
      </c>
      <c r="E2" s="54">
        <f>SUMIFS([1]!Source1718[TotalFTES],[1]!Source1718[Department],$B2,[1]!Source1718[TermDesc],E$1)</f>
        <v>403.78360000000015</v>
      </c>
      <c r="F2" s="39">
        <v>420</v>
      </c>
      <c r="G2" s="62"/>
      <c r="H2" s="7"/>
    </row>
    <row r="3" spans="1:8" x14ac:dyDescent="0.25">
      <c r="A3" s="1" t="s">
        <v>8</v>
      </c>
      <c r="B3" s="5"/>
      <c r="C3" s="6" t="s">
        <v>9</v>
      </c>
      <c r="D3" s="24">
        <f>SUMIFS([1]!Source1718[FTEF],[1]!Source1718[Department],$B2,[1]!Source1718[TermDesc],D$1)</f>
        <v>27.503899999999941</v>
      </c>
      <c r="E3" s="55">
        <f>SUMIFS([1]!Source1718[FTEF],[1]!Source1718[Department],$B2,[1]!Source1718[TermDesc],E$1)</f>
        <v>28.552499999999934</v>
      </c>
      <c r="F3" s="40">
        <v>25</v>
      </c>
      <c r="G3" s="63">
        <v>26.83</v>
      </c>
      <c r="H3" s="7" t="s">
        <v>10</v>
      </c>
    </row>
    <row r="4" spans="1:8" x14ac:dyDescent="0.25">
      <c r="A4" s="1"/>
      <c r="B4" s="5"/>
      <c r="C4" s="6" t="s">
        <v>11</v>
      </c>
      <c r="D4" s="23">
        <f>IF(D3&gt;0,D2/D3,"")</f>
        <v>14.810375983042441</v>
      </c>
      <c r="E4" s="54">
        <f>IF(E3&gt;0,E2/E3,"")</f>
        <v>14.141794939147223</v>
      </c>
      <c r="F4" s="39">
        <f t="shared" ref="F4" si="0">IF(F3&gt;0,F2/F3,"")</f>
        <v>16.8</v>
      </c>
      <c r="G4" s="62"/>
      <c r="H4" s="7"/>
    </row>
    <row r="5" spans="1:8" x14ac:dyDescent="0.25">
      <c r="A5" s="1"/>
      <c r="B5" s="5"/>
      <c r="C5" s="6"/>
      <c r="D5" s="25"/>
      <c r="E5" s="54"/>
      <c r="F5" s="41"/>
      <c r="G5" s="62"/>
      <c r="H5" s="7"/>
    </row>
    <row r="6" spans="1:8" x14ac:dyDescent="0.25">
      <c r="A6" s="1"/>
      <c r="B6" s="5" t="s">
        <v>12</v>
      </c>
      <c r="C6" s="6" t="s">
        <v>7</v>
      </c>
      <c r="D6" s="23">
        <f>SUMIFS([1]!Source1718[TotalFTES],[1]!Source1718[Department],$B6,[1]!Source1718[TermDesc],D$1)</f>
        <v>90.205900000000014</v>
      </c>
      <c r="E6" s="54">
        <f>SUMIFS([1]!Source1718[TotalFTES],[1]!Source1718[Department],$B6,[1]!Source1718[TermDesc],E$1)</f>
        <v>75.243700000000018</v>
      </c>
      <c r="F6" s="41">
        <v>85.24</v>
      </c>
      <c r="G6" s="62"/>
      <c r="H6" s="7"/>
    </row>
    <row r="7" spans="1:8" x14ac:dyDescent="0.25">
      <c r="A7" s="1"/>
      <c r="B7" s="5"/>
      <c r="C7" s="6" t="s">
        <v>9</v>
      </c>
      <c r="D7" s="24">
        <f>SUMIFS([1]!Source1718[FTEF],[1]!Source1718[Department],$B6,[1]!Source1718[TermDesc],D$1)</f>
        <v>12.012200000000004</v>
      </c>
      <c r="E7" s="55">
        <f>SUMIFS([1]!Source1718[FTEF],[1]!Source1718[Department],$B6,[1]!Source1718[TermDesc],E$1)</f>
        <v>11.757200000000001</v>
      </c>
      <c r="F7" s="40">
        <v>11.757</v>
      </c>
      <c r="G7" s="63">
        <v>12.35</v>
      </c>
      <c r="H7" s="7"/>
    </row>
    <row r="8" spans="1:8" x14ac:dyDescent="0.25">
      <c r="A8" s="1"/>
      <c r="B8" s="5"/>
      <c r="C8" s="6" t="s">
        <v>11</v>
      </c>
      <c r="D8" s="23">
        <f t="shared" ref="D8" si="1">IF(D7&gt;0,D6/D7,"")</f>
        <v>7.5095236509548613</v>
      </c>
      <c r="E8" s="54">
        <f>IF(E7&gt;0,E6/E7,"")</f>
        <v>6.3997975708502031</v>
      </c>
      <c r="F8" s="39">
        <f t="shared" ref="F8" si="2">IF(F7&gt;0,F6/F7,"")</f>
        <v>7.250148847495109</v>
      </c>
      <c r="G8" s="62"/>
      <c r="H8" s="7"/>
    </row>
    <row r="9" spans="1:8" x14ac:dyDescent="0.25">
      <c r="A9" s="1"/>
      <c r="B9" s="5"/>
      <c r="C9" s="6"/>
      <c r="D9" s="26"/>
      <c r="E9" s="33"/>
      <c r="F9" s="41"/>
      <c r="G9" s="64"/>
      <c r="H9" s="7"/>
    </row>
    <row r="10" spans="1:8" x14ac:dyDescent="0.25">
      <c r="A10" s="1"/>
      <c r="B10" s="5"/>
      <c r="C10" s="6"/>
      <c r="D10" s="25"/>
      <c r="E10" s="54"/>
      <c r="F10" s="41"/>
      <c r="G10" s="62"/>
      <c r="H10" s="7"/>
    </row>
    <row r="11" spans="1:8" x14ac:dyDescent="0.25">
      <c r="A11" s="1"/>
      <c r="B11" s="5" t="s">
        <v>13</v>
      </c>
      <c r="C11" s="6" t="s">
        <v>7</v>
      </c>
      <c r="D11" s="23">
        <f>SUMIFS([1]!Source1718[TotalFTES],[1]!Source1718[Department],$B11,[1]!Source1718[TermDesc],D$1)</f>
        <v>99.052800000000019</v>
      </c>
      <c r="E11" s="54">
        <f>SUMIFS([1]!Source1718[TotalFTES],[1]!Source1718[Department],$B11,[1]!Source1718[TermDesc],E$1)</f>
        <v>98.250900000000016</v>
      </c>
      <c r="F11" s="41">
        <v>110.05</v>
      </c>
      <c r="G11" s="62"/>
      <c r="H11" s="7"/>
    </row>
    <row r="12" spans="1:8" x14ac:dyDescent="0.25">
      <c r="A12" s="1"/>
      <c r="B12" s="5"/>
      <c r="C12" s="6" t="s">
        <v>9</v>
      </c>
      <c r="D12" s="24">
        <f>SUMIFS([1]!Source1718[FTEF],[1]!Source1718[Department],$B11,[1]!Source1718[TermDesc],D$1)</f>
        <v>7.0165000000000024</v>
      </c>
      <c r="E12" s="55">
        <f>SUMIFS([1]!Source1718[FTEF],[1]!Source1718[Department],$B11,[1]!Source1718[TermDesc],E$1)</f>
        <v>8.1659000000000024</v>
      </c>
      <c r="F12" s="40">
        <v>7.5</v>
      </c>
      <c r="G12" s="63">
        <v>6.63</v>
      </c>
      <c r="H12" s="7"/>
    </row>
    <row r="13" spans="1:8" x14ac:dyDescent="0.25">
      <c r="A13" s="1"/>
      <c r="B13" s="5"/>
      <c r="C13" s="6" t="s">
        <v>11</v>
      </c>
      <c r="D13" s="23">
        <f t="shared" ref="D13" si="3">IF(D12&gt;0,D11/D12,"")</f>
        <v>14.117123922183422</v>
      </c>
      <c r="E13" s="54">
        <f>IF(E12&gt;0,E11/E12,"")</f>
        <v>12.031851969776753</v>
      </c>
      <c r="F13" s="39">
        <f t="shared" ref="F13" si="4">IF(F12&gt;0,F11/F12,"")</f>
        <v>14.673333333333334</v>
      </c>
      <c r="G13" s="62"/>
      <c r="H13" s="7"/>
    </row>
    <row r="14" spans="1:8" x14ac:dyDescent="0.25">
      <c r="A14" s="1"/>
      <c r="B14" s="5"/>
      <c r="C14" s="6"/>
      <c r="D14" s="26"/>
      <c r="E14" s="33"/>
      <c r="F14" s="41"/>
      <c r="G14" s="64"/>
      <c r="H14" s="7"/>
    </row>
    <row r="15" spans="1:8" x14ac:dyDescent="0.25">
      <c r="A15" s="1"/>
      <c r="B15" s="5"/>
      <c r="C15" s="6"/>
      <c r="D15" s="25"/>
      <c r="E15" s="54"/>
      <c r="F15" s="41"/>
      <c r="G15" s="62"/>
      <c r="H15" s="7"/>
    </row>
    <row r="16" spans="1:8" x14ac:dyDescent="0.25">
      <c r="A16" s="1"/>
      <c r="B16" s="9" t="s">
        <v>14</v>
      </c>
      <c r="C16" s="2" t="s">
        <v>15</v>
      </c>
      <c r="D16" s="27">
        <f t="shared" ref="D16:E17" si="5">D2+D6+D11</f>
        <v>596.60180000000014</v>
      </c>
      <c r="E16" s="34">
        <f t="shared" si="5"/>
        <v>577.2782000000002</v>
      </c>
      <c r="F16" s="42">
        <f>F2+F6+F11</f>
        <v>615.29</v>
      </c>
      <c r="G16" s="65"/>
      <c r="H16" s="7"/>
    </row>
    <row r="17" spans="1:8" x14ac:dyDescent="0.25">
      <c r="A17" s="1"/>
      <c r="B17" s="5"/>
      <c r="C17" s="2" t="s">
        <v>16</v>
      </c>
      <c r="D17" s="27">
        <f t="shared" si="5"/>
        <v>46.532599999999945</v>
      </c>
      <c r="E17" s="34">
        <f t="shared" si="5"/>
        <v>48.475599999999936</v>
      </c>
      <c r="F17" s="42">
        <f>F12+F7+F3</f>
        <v>44.256999999999998</v>
      </c>
      <c r="G17" s="65">
        <v>45.81</v>
      </c>
      <c r="H17" s="7"/>
    </row>
    <row r="18" spans="1:8" x14ac:dyDescent="0.25">
      <c r="A18" s="1"/>
      <c r="B18" s="5"/>
      <c r="C18" s="2" t="s">
        <v>11</v>
      </c>
      <c r="D18" s="27">
        <f t="shared" ref="D18:E18" si="6">IF(D17&gt;0,D16/D17,"")</f>
        <v>12.821157640020132</v>
      </c>
      <c r="E18" s="34">
        <f t="shared" si="6"/>
        <v>11.908634447020789</v>
      </c>
      <c r="F18" s="42">
        <f>F16/F17</f>
        <v>13.902659466299117</v>
      </c>
      <c r="G18" s="65"/>
      <c r="H18" s="7"/>
    </row>
    <row r="19" spans="1:8" x14ac:dyDescent="0.25">
      <c r="A19" s="1"/>
      <c r="B19" s="5"/>
      <c r="C19" s="6"/>
      <c r="D19" s="26"/>
      <c r="E19" s="54"/>
      <c r="F19" s="41"/>
      <c r="G19" s="62"/>
      <c r="H19" s="7"/>
    </row>
    <row r="20" spans="1:8" x14ac:dyDescent="0.25">
      <c r="A20" s="1"/>
      <c r="B20" s="5"/>
      <c r="C20" s="6"/>
      <c r="D20" s="25"/>
      <c r="E20" s="54"/>
      <c r="F20" s="41"/>
      <c r="G20" s="62"/>
      <c r="H20" s="7"/>
    </row>
    <row r="21" spans="1:8" x14ac:dyDescent="0.25">
      <c r="A21" s="4" t="s">
        <v>17</v>
      </c>
      <c r="B21" s="5" t="s">
        <v>18</v>
      </c>
      <c r="C21" s="6" t="s">
        <v>7</v>
      </c>
      <c r="D21" s="23">
        <f>SUMIFS([1]!Source1718[TotalFTES],[1]!Source1718[Department],$B21,[1]!Source1718[TermDesc],D$1)</f>
        <v>262.99999999999994</v>
      </c>
      <c r="E21" s="54">
        <f>SUMIFS([1]!Source1718[TotalFTES],[1]!Source1718[Department],$B21,[1]!Source1718[TermDesc],E$1)</f>
        <v>284.79999999999995</v>
      </c>
      <c r="F21" s="41">
        <v>288</v>
      </c>
      <c r="G21" s="62"/>
      <c r="H21" s="7"/>
    </row>
    <row r="22" spans="1:8" x14ac:dyDescent="0.25">
      <c r="A22" s="1" t="s">
        <v>19</v>
      </c>
      <c r="B22" s="5"/>
      <c r="C22" s="6" t="s">
        <v>9</v>
      </c>
      <c r="D22" s="24">
        <f>SUMIFS([1]!Source1718[FTEF],[1]!Source1718[Department],$B21,[1]!Source1718[TermDesc],D$1)</f>
        <v>20.198300000000007</v>
      </c>
      <c r="E22" s="55">
        <f>SUMIFS([1]!Source1718[FTEF],[1]!Source1718[Department],$B21,[1]!Source1718[TermDesc],E$1)</f>
        <v>22.064800000000016</v>
      </c>
      <c r="F22" s="40">
        <v>19</v>
      </c>
      <c r="G22" s="63">
        <v>20.059999999999999</v>
      </c>
      <c r="H22" s="7" t="s">
        <v>121</v>
      </c>
    </row>
    <row r="23" spans="1:8" x14ac:dyDescent="0.25">
      <c r="A23" s="1"/>
      <c r="B23" s="5"/>
      <c r="C23" s="6" t="s">
        <v>11</v>
      </c>
      <c r="D23" s="23">
        <f t="shared" ref="D23" si="7">IF(D22&gt;0,D21/D22,"")</f>
        <v>13.020897798329555</v>
      </c>
      <c r="E23" s="54">
        <f>IF(E22&gt;0,E21/E22,"")</f>
        <v>12.907436278597574</v>
      </c>
      <c r="F23" s="39">
        <f t="shared" ref="F23" si="8">IF(F22&gt;0,F21/F22,"")</f>
        <v>15.157894736842104</v>
      </c>
      <c r="G23" s="62"/>
      <c r="H23" s="7"/>
    </row>
    <row r="24" spans="1:8" x14ac:dyDescent="0.25">
      <c r="A24" s="1"/>
      <c r="B24" s="5"/>
      <c r="C24" s="6"/>
      <c r="D24" s="26"/>
      <c r="E24" s="33"/>
      <c r="F24" s="41"/>
      <c r="G24" s="64"/>
      <c r="H24" s="7"/>
    </row>
    <row r="25" spans="1:8" x14ac:dyDescent="0.25">
      <c r="A25" s="1"/>
      <c r="B25" s="5"/>
      <c r="C25" s="6"/>
      <c r="D25" s="25"/>
      <c r="E25" s="54"/>
      <c r="F25" s="41"/>
      <c r="G25" s="62"/>
      <c r="H25" s="7"/>
    </row>
    <row r="26" spans="1:8" x14ac:dyDescent="0.25">
      <c r="A26" s="1"/>
      <c r="B26" s="5" t="s">
        <v>20</v>
      </c>
      <c r="C26" s="6" t="s">
        <v>7</v>
      </c>
      <c r="D26" s="23">
        <f>SUMIFS([1]!Source1718[TotalFTES],[1]!Source1718[Department],$B26,[1]!Source1718[TermDesc],D$1)</f>
        <v>66.795800000000014</v>
      </c>
      <c r="E26" s="54">
        <f>SUMIFS([1]!Source1718[TotalFTES],[1]!Source1718[Department],$B26,[1]!Source1718[TermDesc],E$1)</f>
        <v>70.932499999999976</v>
      </c>
      <c r="F26" s="41">
        <v>75</v>
      </c>
      <c r="G26" s="62"/>
      <c r="H26" s="7"/>
    </row>
    <row r="27" spans="1:8" x14ac:dyDescent="0.25">
      <c r="A27" s="1"/>
      <c r="B27" s="5"/>
      <c r="C27" s="6" t="s">
        <v>9</v>
      </c>
      <c r="D27" s="24">
        <f>SUMIFS([1]!Source1718[FTEF],[1]!Source1718[Department],$B26,[1]!Source1718[TermDesc],D$1)</f>
        <v>5.6860000000000026</v>
      </c>
      <c r="E27" s="55">
        <f>SUMIFS([1]!Source1718[FTEF],[1]!Source1718[Department],$B26,[1]!Source1718[TermDesc],E$1)</f>
        <v>6.5134000000000016</v>
      </c>
      <c r="F27" s="40">
        <v>5</v>
      </c>
      <c r="G27" s="63">
        <v>5.39</v>
      </c>
      <c r="H27" s="7" t="s">
        <v>21</v>
      </c>
    </row>
    <row r="28" spans="1:8" x14ac:dyDescent="0.25">
      <c r="A28" s="1"/>
      <c r="B28" s="5"/>
      <c r="C28" s="6" t="s">
        <v>11</v>
      </c>
      <c r="D28" s="23">
        <f t="shared" ref="D28:F28" si="9">IF(D27&gt;0,D26/D27,"")</f>
        <v>11.747414702778752</v>
      </c>
      <c r="E28" s="54">
        <f t="shared" si="9"/>
        <v>10.890241655663703</v>
      </c>
      <c r="F28" s="39">
        <f t="shared" si="9"/>
        <v>15</v>
      </c>
      <c r="G28" s="62"/>
      <c r="H28" s="7"/>
    </row>
    <row r="29" spans="1:8" x14ac:dyDescent="0.25">
      <c r="A29" s="1"/>
      <c r="B29" s="5"/>
      <c r="C29" s="6"/>
      <c r="D29" s="26"/>
      <c r="E29" s="33"/>
      <c r="F29" s="41"/>
      <c r="G29" s="64"/>
      <c r="H29" s="7"/>
    </row>
    <row r="30" spans="1:8" x14ac:dyDescent="0.25">
      <c r="A30" s="1"/>
      <c r="B30" s="5"/>
      <c r="C30" s="6"/>
      <c r="D30" s="25"/>
      <c r="E30" s="54"/>
      <c r="F30" s="41"/>
      <c r="G30" s="62"/>
      <c r="H30" s="7"/>
    </row>
    <row r="31" spans="1:8" x14ac:dyDescent="0.25">
      <c r="A31" s="1"/>
      <c r="B31" s="5" t="s">
        <v>22</v>
      </c>
      <c r="C31" s="6" t="s">
        <v>7</v>
      </c>
      <c r="D31" s="23">
        <f>SUMIFS([1]!Source1718[TotalFTES],[1]!Source1718[Department],$B31,[1]!Source1718[TermDesc],D$1)</f>
        <v>66.633299999999977</v>
      </c>
      <c r="E31" s="54">
        <f>SUMIFS([1]!Source1718[TotalFTES],[1]!Source1718[Department],$B31,[1]!Source1718[TermDesc],E$1)</f>
        <v>66.6995</v>
      </c>
      <c r="F31" s="41">
        <v>80</v>
      </c>
      <c r="G31" s="62"/>
      <c r="H31" s="7"/>
    </row>
    <row r="32" spans="1:8" x14ac:dyDescent="0.25">
      <c r="A32" s="1"/>
      <c r="B32" s="5"/>
      <c r="C32" s="6" t="s">
        <v>9</v>
      </c>
      <c r="D32" s="24">
        <f>SUMIFS([1]!Source1718[FTEF],[1]!Source1718[Department],$B31,[1]!Source1718[TermDesc],D$1)</f>
        <v>5.491500000000002</v>
      </c>
      <c r="E32" s="55">
        <f>SUMIFS([1]!Source1718[FTEF],[1]!Source1718[Department],$B31,[1]!Source1718[TermDesc],E$1)</f>
        <v>5.7075000000000022</v>
      </c>
      <c r="F32" s="40">
        <v>5</v>
      </c>
      <c r="G32" s="63">
        <v>5.88</v>
      </c>
      <c r="H32" s="7" t="s">
        <v>23</v>
      </c>
    </row>
    <row r="33" spans="1:8" x14ac:dyDescent="0.25">
      <c r="A33" s="1"/>
      <c r="B33" s="5"/>
      <c r="C33" s="6" t="s">
        <v>11</v>
      </c>
      <c r="D33" s="23">
        <f t="shared" ref="D33:F33" si="10">IF(D32&gt;0,D31/D32,"")</f>
        <v>12.13389784211963</v>
      </c>
      <c r="E33" s="54">
        <f t="shared" si="10"/>
        <v>11.686289969338585</v>
      </c>
      <c r="F33" s="39">
        <f t="shared" si="10"/>
        <v>16</v>
      </c>
      <c r="G33" s="62"/>
      <c r="H33" s="7"/>
    </row>
    <row r="34" spans="1:8" x14ac:dyDescent="0.25">
      <c r="A34" s="1"/>
      <c r="B34" s="5"/>
      <c r="C34" s="6"/>
      <c r="D34" s="26"/>
      <c r="E34" s="33"/>
      <c r="F34" s="41"/>
      <c r="G34" s="64"/>
      <c r="H34" s="7"/>
    </row>
    <row r="35" spans="1:8" x14ac:dyDescent="0.25">
      <c r="A35" s="1"/>
      <c r="B35" s="5"/>
      <c r="C35" s="6"/>
      <c r="D35" s="25"/>
      <c r="E35" s="54"/>
      <c r="F35" s="41"/>
      <c r="G35" s="62"/>
      <c r="H35" s="7"/>
    </row>
    <row r="36" spans="1:8" x14ac:dyDescent="0.25">
      <c r="A36" s="1"/>
      <c r="B36" s="5" t="s">
        <v>24</v>
      </c>
      <c r="C36" s="6" t="s">
        <v>7</v>
      </c>
      <c r="D36" s="23">
        <f>SUMIFS([1]!Source1718[TotalFTES],[1]!Source1718[Department],$B36,[1]!Source1718[TermDesc],D$1)</f>
        <v>69.810499999999976</v>
      </c>
      <c r="E36" s="54">
        <f>SUMIFS([1]!Source1718[TotalFTES],[1]!Source1718[Department],$B36,[1]!Source1718[TermDesc],E$1)</f>
        <v>69.566500000000019</v>
      </c>
      <c r="F36" s="41">
        <v>75</v>
      </c>
      <c r="G36" s="62"/>
      <c r="H36" s="7"/>
    </row>
    <row r="37" spans="1:8" x14ac:dyDescent="0.25">
      <c r="A37" s="1"/>
      <c r="B37" s="5"/>
      <c r="C37" s="6" t="s">
        <v>9</v>
      </c>
      <c r="D37" s="24">
        <f>SUMIFS([1]!Source1718[FTEF],[1]!Source1718[Department],$B36,[1]!Source1718[TermDesc],D$1)</f>
        <v>5.9511999999999992</v>
      </c>
      <c r="E37" s="55">
        <f>SUMIFS([1]!Source1718[FTEF],[1]!Source1718[Department],$B36,[1]!Source1718[TermDesc],E$1)</f>
        <v>6.0031000000000008</v>
      </c>
      <c r="F37" s="40">
        <v>5</v>
      </c>
      <c r="G37" s="63">
        <v>5.05</v>
      </c>
      <c r="H37" s="7"/>
    </row>
    <row r="38" spans="1:8" x14ac:dyDescent="0.25">
      <c r="A38" s="1"/>
      <c r="B38" s="5"/>
      <c r="C38" s="6" t="s">
        <v>11</v>
      </c>
      <c r="D38" s="23">
        <f t="shared" ref="D38:F38" si="11">IF(D37&gt;0,D36/D37,"")</f>
        <v>11.730491329479767</v>
      </c>
      <c r="E38" s="54">
        <f t="shared" si="11"/>
        <v>11.588429311522383</v>
      </c>
      <c r="F38" s="39">
        <f t="shared" si="11"/>
        <v>15</v>
      </c>
      <c r="G38" s="62"/>
      <c r="H38" s="7"/>
    </row>
    <row r="39" spans="1:8" x14ac:dyDescent="0.25">
      <c r="A39" s="1"/>
      <c r="B39" s="5"/>
      <c r="C39" s="6"/>
      <c r="D39" s="26"/>
      <c r="E39" s="33"/>
      <c r="F39" s="41"/>
      <c r="G39" s="64"/>
      <c r="H39" s="7"/>
    </row>
    <row r="40" spans="1:8" x14ac:dyDescent="0.25">
      <c r="A40" s="1"/>
      <c r="B40" s="5"/>
      <c r="C40" s="6"/>
      <c r="D40" s="25"/>
      <c r="E40" s="54"/>
      <c r="F40" s="41"/>
      <c r="G40" s="62"/>
      <c r="H40" s="7"/>
    </row>
    <row r="41" spans="1:8" x14ac:dyDescent="0.25">
      <c r="A41" s="1"/>
      <c r="B41" s="5" t="s">
        <v>25</v>
      </c>
      <c r="C41" s="6" t="s">
        <v>7</v>
      </c>
      <c r="D41" s="23">
        <f>SUMIFS([1]!Source1718[TotalFTES],[1]!Source1718[Department],$B41,[1]!Source1718[TermDesc],D$1)</f>
        <v>14.466999999999997</v>
      </c>
      <c r="E41" s="54">
        <f>SUMIFS([1]!Source1718[TotalFTES],[1]!Source1718[Department],$B41,[1]!Source1718[TermDesc],E$1)</f>
        <v>12.800000000000002</v>
      </c>
      <c r="F41" s="41">
        <v>17</v>
      </c>
      <c r="G41" s="62"/>
      <c r="H41" s="7"/>
    </row>
    <row r="42" spans="1:8" x14ac:dyDescent="0.25">
      <c r="A42" s="1"/>
      <c r="B42" s="5"/>
      <c r="C42" s="6" t="s">
        <v>9</v>
      </c>
      <c r="D42" s="24">
        <f>SUMIFS([1]!Source1718[FTEF],[1]!Source1718[Department],$B41,[1]!Source1718[TermDesc],D$1)</f>
        <v>1.7152999999999998</v>
      </c>
      <c r="E42" s="55">
        <f>SUMIFS([1]!Source1718[FTEF],[1]!Source1718[Department],$B41,[1]!Source1718[TermDesc],E$1)</f>
        <v>2.1313</v>
      </c>
      <c r="F42" s="40">
        <v>1.6</v>
      </c>
      <c r="G42" s="63">
        <v>1.1299999999999999</v>
      </c>
      <c r="H42" s="7"/>
    </row>
    <row r="43" spans="1:8" x14ac:dyDescent="0.25">
      <c r="A43" s="1"/>
      <c r="B43" s="5"/>
      <c r="C43" s="6" t="s">
        <v>11</v>
      </c>
      <c r="D43" s="23">
        <f t="shared" ref="D43:F43" si="12">IF(D42&gt;0,D41/D42,"")</f>
        <v>8.4340931615460839</v>
      </c>
      <c r="E43" s="54">
        <f t="shared" si="12"/>
        <v>6.0057242058837339</v>
      </c>
      <c r="F43" s="39">
        <f t="shared" si="12"/>
        <v>10.625</v>
      </c>
      <c r="G43" s="62"/>
      <c r="H43" s="7"/>
    </row>
    <row r="44" spans="1:8" x14ac:dyDescent="0.25">
      <c r="A44" s="1"/>
      <c r="B44" s="5"/>
      <c r="C44" s="6"/>
      <c r="D44" s="26"/>
      <c r="E44" s="33"/>
      <c r="F44" s="41"/>
      <c r="G44" s="64"/>
      <c r="H44" s="7"/>
    </row>
    <row r="45" spans="1:8" x14ac:dyDescent="0.25">
      <c r="A45" s="1"/>
      <c r="B45" s="5"/>
      <c r="C45" s="6"/>
      <c r="D45" s="25"/>
      <c r="E45" s="54"/>
      <c r="F45" s="41"/>
      <c r="G45" s="62"/>
      <c r="H45" s="7"/>
    </row>
    <row r="46" spans="1:8" x14ac:dyDescent="0.25">
      <c r="A46" s="1"/>
      <c r="B46" s="5" t="s">
        <v>26</v>
      </c>
      <c r="C46" s="6" t="s">
        <v>7</v>
      </c>
      <c r="D46" s="23">
        <f>SUMIFS([1]!Source1718[TotalFTES],[1]!Source1718[Department],$B46,[1]!Source1718[TermDesc],D$1)</f>
        <v>128.71870000000004</v>
      </c>
      <c r="E46" s="54">
        <f>SUMIFS([1]!Source1718[TotalFTES],[1]!Source1718[Department],$B46,[1]!Source1718[TermDesc],E$1)</f>
        <v>137.11799999999988</v>
      </c>
      <c r="F46" s="41">
        <v>140</v>
      </c>
      <c r="G46" s="62"/>
      <c r="H46" s="7"/>
    </row>
    <row r="47" spans="1:8" x14ac:dyDescent="0.25">
      <c r="A47" s="1"/>
      <c r="B47" s="5"/>
      <c r="C47" s="6" t="s">
        <v>9</v>
      </c>
      <c r="D47" s="24">
        <f>SUMIFS([1]!Source1718[FTEF],[1]!Source1718[Department],$B46,[1]!Source1718[TermDesc],D$1)</f>
        <v>11.79999999999999</v>
      </c>
      <c r="E47" s="55">
        <f>SUMIFS([1]!Source1718[FTEF],[1]!Source1718[Department],$B46,[1]!Source1718[TermDesc],E$1)</f>
        <v>12.599999999999989</v>
      </c>
      <c r="F47" s="40">
        <v>10.6</v>
      </c>
      <c r="G47" s="63">
        <v>11.6</v>
      </c>
      <c r="H47" s="7" t="s">
        <v>27</v>
      </c>
    </row>
    <row r="48" spans="1:8" x14ac:dyDescent="0.25">
      <c r="A48" s="1"/>
      <c r="B48" s="5"/>
      <c r="C48" s="6" t="s">
        <v>11</v>
      </c>
      <c r="D48" s="23">
        <f t="shared" ref="D48:F48" si="13">IF(D47&gt;0,D46/D47,"")</f>
        <v>10.908364406779674</v>
      </c>
      <c r="E48" s="54">
        <f t="shared" si="13"/>
        <v>10.882380952380952</v>
      </c>
      <c r="F48" s="39">
        <f t="shared" si="13"/>
        <v>13.20754716981132</v>
      </c>
      <c r="G48" s="62"/>
      <c r="H48" s="7"/>
    </row>
    <row r="49" spans="1:8" x14ac:dyDescent="0.25">
      <c r="A49" s="1"/>
      <c r="B49" s="5"/>
      <c r="C49" s="6"/>
      <c r="D49" s="26"/>
      <c r="E49" s="33"/>
      <c r="F49" s="41"/>
      <c r="G49" s="64"/>
      <c r="H49" s="7"/>
    </row>
    <row r="50" spans="1:8" x14ac:dyDescent="0.25">
      <c r="A50" s="1"/>
      <c r="B50" s="5"/>
      <c r="C50" s="6"/>
      <c r="D50" s="25"/>
      <c r="E50" s="54"/>
      <c r="F50" s="41"/>
      <c r="G50" s="62"/>
      <c r="H50" s="7"/>
    </row>
    <row r="51" spans="1:8" x14ac:dyDescent="0.25">
      <c r="A51" s="1"/>
      <c r="B51" s="5" t="s">
        <v>28</v>
      </c>
      <c r="C51" s="6" t="s">
        <v>7</v>
      </c>
      <c r="D51" s="23">
        <f>SUMIFS([1]!Source1718[TotalFTES],[1]!Source1718[Department],$B51,[1]!Source1718[TermDesc],D$1)</f>
        <v>79.885299999999987</v>
      </c>
      <c r="E51" s="54">
        <f>SUMIFS([1]!Source1718[TotalFTES],[1]!Source1718[Department],$B51,[1]!Source1718[TermDesc],E$1)</f>
        <v>92.210599999999971</v>
      </c>
      <c r="F51" s="41">
        <v>96</v>
      </c>
      <c r="G51" s="62"/>
      <c r="H51" s="7"/>
    </row>
    <row r="52" spans="1:8" x14ac:dyDescent="0.25">
      <c r="A52" s="1"/>
      <c r="B52" s="5"/>
      <c r="C52" s="6" t="s">
        <v>9</v>
      </c>
      <c r="D52" s="24">
        <f>SUMIFS([1]!Source1718[FTEF],[1]!Source1718[Department],$B51,[1]!Source1718[TermDesc],D$1)</f>
        <v>7.1596999999999991</v>
      </c>
      <c r="E52" s="55">
        <f>SUMIFS([1]!Source1718[FTEF],[1]!Source1718[Department],$B51,[1]!Source1718[TermDesc],E$1)</f>
        <v>8.209699999999998</v>
      </c>
      <c r="F52" s="40">
        <v>6.8</v>
      </c>
      <c r="G52" s="63">
        <v>7.59</v>
      </c>
      <c r="H52" s="7" t="s">
        <v>29</v>
      </c>
    </row>
    <row r="53" spans="1:8" x14ac:dyDescent="0.25">
      <c r="A53" s="1"/>
      <c r="B53" s="5"/>
      <c r="C53" s="6" t="s">
        <v>11</v>
      </c>
      <c r="D53" s="23">
        <f t="shared" ref="D53:F53" si="14">IF(D52&gt;0,D51/D52,"")</f>
        <v>11.157632303029455</v>
      </c>
      <c r="E53" s="54">
        <f t="shared" si="14"/>
        <v>11.231908595929205</v>
      </c>
      <c r="F53" s="39">
        <f t="shared" si="14"/>
        <v>14.117647058823529</v>
      </c>
      <c r="G53" s="62"/>
      <c r="H53" s="7"/>
    </row>
    <row r="54" spans="1:8" x14ac:dyDescent="0.25">
      <c r="A54" s="1"/>
      <c r="B54" s="5"/>
      <c r="C54" s="6"/>
      <c r="D54" s="26"/>
      <c r="E54" s="33"/>
      <c r="F54" s="41"/>
      <c r="G54" s="64"/>
      <c r="H54" s="7"/>
    </row>
    <row r="55" spans="1:8" x14ac:dyDescent="0.25">
      <c r="A55" s="1"/>
      <c r="B55" s="5"/>
      <c r="C55" s="6"/>
      <c r="D55" s="25"/>
      <c r="E55" s="54"/>
      <c r="F55" s="41"/>
      <c r="G55" s="62"/>
      <c r="H55" s="7"/>
    </row>
    <row r="56" spans="1:8" x14ac:dyDescent="0.25">
      <c r="A56" s="1"/>
      <c r="B56" s="5"/>
      <c r="C56" s="6"/>
      <c r="D56" s="25"/>
      <c r="E56" s="54"/>
      <c r="F56" s="41"/>
      <c r="G56" s="62"/>
      <c r="H56" s="7"/>
    </row>
    <row r="57" spans="1:8" x14ac:dyDescent="0.25">
      <c r="A57" s="1"/>
      <c r="B57" s="5" t="s">
        <v>30</v>
      </c>
      <c r="C57" s="6" t="s">
        <v>7</v>
      </c>
      <c r="D57" s="23">
        <f>SUMIFS([1]!Source1718[TotalFTES],[1]!Source1718[Department],$B57,[1]!Source1718[TermDesc],D$1)</f>
        <v>48.257799999999996</v>
      </c>
      <c r="E57" s="54">
        <f>SUMIFS([1]!Source1718[TotalFTES],[1]!Source1718[Department],$B57,[1]!Source1718[TermDesc],E$1)</f>
        <v>48.402999999999999</v>
      </c>
      <c r="F57" s="41">
        <v>52.2</v>
      </c>
      <c r="G57" s="62"/>
      <c r="H57" s="7"/>
    </row>
    <row r="58" spans="1:8" x14ac:dyDescent="0.25">
      <c r="A58" s="1"/>
      <c r="B58" s="5"/>
      <c r="C58" s="6" t="s">
        <v>9</v>
      </c>
      <c r="D58" s="24">
        <f>SUMIFS([1]!Source1718[FTEF],[1]!Source1718[Department],$B57,[1]!Source1718[TermDesc],D$1)</f>
        <v>4.5726000000000013</v>
      </c>
      <c r="E58" s="55">
        <f>SUMIFS([1]!Source1718[FTEF],[1]!Source1718[Department],$B57,[1]!Source1718[TermDesc],E$1)</f>
        <v>4.2453000000000012</v>
      </c>
      <c r="F58" s="40">
        <v>4</v>
      </c>
      <c r="G58" s="63">
        <v>3.87</v>
      </c>
      <c r="H58" s="7"/>
    </row>
    <row r="59" spans="1:8" x14ac:dyDescent="0.25">
      <c r="A59" s="1"/>
      <c r="B59" s="5"/>
      <c r="C59" s="6" t="s">
        <v>11</v>
      </c>
      <c r="D59" s="23">
        <f t="shared" ref="D59:F59" si="15">IF(D58&gt;0,D57/D58,"")</f>
        <v>10.553689367099677</v>
      </c>
      <c r="E59" s="54">
        <f t="shared" si="15"/>
        <v>11.401549949355754</v>
      </c>
      <c r="F59" s="39">
        <f t="shared" si="15"/>
        <v>13.05</v>
      </c>
      <c r="G59" s="62"/>
      <c r="H59" s="7"/>
    </row>
    <row r="60" spans="1:8" x14ac:dyDescent="0.25">
      <c r="A60" s="1"/>
      <c r="B60" s="5"/>
      <c r="C60" s="6"/>
      <c r="D60" s="26"/>
      <c r="E60" s="33"/>
      <c r="F60" s="41"/>
      <c r="G60" s="64"/>
      <c r="H60" s="7"/>
    </row>
    <row r="61" spans="1:8" x14ac:dyDescent="0.25">
      <c r="A61" s="1"/>
      <c r="B61" s="5"/>
      <c r="C61" s="6"/>
      <c r="D61" s="25"/>
      <c r="E61" s="54"/>
      <c r="F61" s="41"/>
      <c r="G61" s="62"/>
      <c r="H61" s="7"/>
    </row>
    <row r="62" spans="1:8" x14ac:dyDescent="0.25">
      <c r="A62" s="1"/>
      <c r="B62" s="5" t="s">
        <v>31</v>
      </c>
      <c r="C62" s="6" t="s">
        <v>7</v>
      </c>
      <c r="D62" s="23">
        <f>SUMIFS([1]!Source1718[TotalFTES],[1]!Source1718[Department],$B62,[1]!Source1718[TermDesc],D$1)</f>
        <v>126.8314</v>
      </c>
      <c r="E62" s="54">
        <f>SUMIFS([1]!Source1718[TotalFTES],[1]!Source1718[Department],$B62,[1]!Source1718[TermDesc],E$1)</f>
        <v>130.49380000000002</v>
      </c>
      <c r="F62" s="41">
        <v>131</v>
      </c>
      <c r="G62" s="62"/>
      <c r="H62" s="7"/>
    </row>
    <row r="63" spans="1:8" x14ac:dyDescent="0.25">
      <c r="A63" s="1"/>
      <c r="B63" s="5"/>
      <c r="C63" s="6" t="s">
        <v>9</v>
      </c>
      <c r="D63" s="24">
        <f>SUMIFS([1]!Source1718[FTEF],[1]!Source1718[Department],$B62,[1]!Source1718[TermDesc],D$1)</f>
        <v>10.6236</v>
      </c>
      <c r="E63" s="55">
        <f>SUMIFS([1]!Source1718[FTEF],[1]!Source1718[Department],$B62,[1]!Source1718[TermDesc],E$1)</f>
        <v>9.4562000000000008</v>
      </c>
      <c r="F63" s="40">
        <v>8.4</v>
      </c>
      <c r="G63" s="63">
        <v>7.8</v>
      </c>
      <c r="H63" s="7"/>
    </row>
    <row r="64" spans="1:8" x14ac:dyDescent="0.25">
      <c r="A64" s="1"/>
      <c r="B64" s="5"/>
      <c r="C64" s="6" t="s">
        <v>11</v>
      </c>
      <c r="D64" s="23">
        <f t="shared" ref="D64:F64" si="16">IF(D63&gt;0,D62/D63,"")</f>
        <v>11.93864603335969</v>
      </c>
      <c r="E64" s="54">
        <f t="shared" si="16"/>
        <v>13.79981387872507</v>
      </c>
      <c r="F64" s="39">
        <f t="shared" si="16"/>
        <v>15.595238095238095</v>
      </c>
      <c r="G64" s="62"/>
      <c r="H64" s="7"/>
    </row>
    <row r="65" spans="1:8" x14ac:dyDescent="0.25">
      <c r="A65" s="1"/>
      <c r="B65" s="5"/>
      <c r="C65" s="6"/>
      <c r="D65" s="26"/>
      <c r="E65" s="33"/>
      <c r="F65" s="41"/>
      <c r="G65" s="64"/>
      <c r="H65" s="7"/>
    </row>
    <row r="66" spans="1:8" x14ac:dyDescent="0.25">
      <c r="A66" s="1"/>
      <c r="B66" s="5"/>
      <c r="C66" s="6"/>
      <c r="D66" s="25"/>
      <c r="E66" s="54"/>
      <c r="F66" s="41"/>
      <c r="G66" s="62"/>
      <c r="H66" s="7"/>
    </row>
    <row r="67" spans="1:8" x14ac:dyDescent="0.25">
      <c r="A67" s="1"/>
      <c r="B67" s="9" t="s">
        <v>14</v>
      </c>
      <c r="C67" s="2" t="s">
        <v>15</v>
      </c>
      <c r="D67" s="28">
        <f>SUMIFS(D21:D65,$C$21:$C$65,"FTES")</f>
        <v>864.39980000000003</v>
      </c>
      <c r="E67" s="35">
        <f>SUMIFS(E21:E65,$C$21:$C$65,"FTES")</f>
        <v>913.02389999999991</v>
      </c>
      <c r="F67" s="43">
        <f>F62+F57+F51+F46+F41+F36+F31+F26+F21</f>
        <v>954.2</v>
      </c>
      <c r="G67" s="66"/>
      <c r="H67" s="7"/>
    </row>
    <row r="68" spans="1:8" x14ac:dyDescent="0.25">
      <c r="A68" s="1"/>
      <c r="B68" s="5"/>
      <c r="C68" s="2" t="s">
        <v>16</v>
      </c>
      <c r="D68" s="28">
        <f>SUMIFS(D21:D65,$C$21:$C$65,"FTEF")</f>
        <v>73.1982</v>
      </c>
      <c r="E68" s="35">
        <f>SUMIFS(E21:E65,$C$21:$C$65,"FTEF")</f>
        <v>76.931300000000007</v>
      </c>
      <c r="F68" s="44">
        <f>F63+F58+F52+F47+F42+F37+F32+F27+F22</f>
        <v>65.400000000000006</v>
      </c>
      <c r="G68" s="66">
        <f>G63+G58+G52+G47+G42+G37+G32+G27+G22</f>
        <v>68.37</v>
      </c>
      <c r="H68" s="7"/>
    </row>
    <row r="69" spans="1:8" x14ac:dyDescent="0.25">
      <c r="A69" s="1"/>
      <c r="B69" s="5"/>
      <c r="C69" s="2" t="s">
        <v>11</v>
      </c>
      <c r="D69" s="27">
        <f t="shared" ref="D69:E69" si="17">IF(D68&gt;0,D67/D68,"")</f>
        <v>11.809030823162319</v>
      </c>
      <c r="E69" s="34">
        <f t="shared" si="17"/>
        <v>11.868042006309523</v>
      </c>
      <c r="F69" s="42">
        <f>F67/F68</f>
        <v>14.590214067278287</v>
      </c>
      <c r="G69" s="65"/>
      <c r="H69" s="7"/>
    </row>
    <row r="70" spans="1:8" x14ac:dyDescent="0.25">
      <c r="A70" s="1"/>
      <c r="B70" s="5"/>
      <c r="C70" s="6"/>
      <c r="D70" s="25"/>
      <c r="E70" s="54"/>
      <c r="F70" s="41"/>
      <c r="G70" s="62"/>
      <c r="H70" s="7"/>
    </row>
    <row r="71" spans="1:8" x14ac:dyDescent="0.25">
      <c r="A71" s="1"/>
      <c r="B71" s="5"/>
      <c r="C71" s="6"/>
      <c r="D71" s="25"/>
      <c r="E71" s="54"/>
      <c r="F71" s="41"/>
      <c r="G71" s="62"/>
      <c r="H71" s="7"/>
    </row>
    <row r="72" spans="1:8" x14ac:dyDescent="0.25">
      <c r="A72" s="4" t="s">
        <v>32</v>
      </c>
      <c r="B72" s="5" t="s">
        <v>33</v>
      </c>
      <c r="C72" s="6" t="s">
        <v>7</v>
      </c>
      <c r="D72" s="23">
        <f>SUMIFS([1]!Source1718[TotalFTES],[1]!Source1718[Department],$B72,[1]!Source1718[TermDesc],D$1)</f>
        <v>14.6</v>
      </c>
      <c r="E72" s="54">
        <f>SUMIFS([1]!Source1718[TotalFTES],[1]!Source1718[Department],$B72,[1]!Source1718[TermDesc],E$1)</f>
        <v>12.467000000000001</v>
      </c>
      <c r="F72" s="41">
        <v>14.8</v>
      </c>
      <c r="G72" s="62"/>
      <c r="H72" s="7"/>
    </row>
    <row r="73" spans="1:8" x14ac:dyDescent="0.25">
      <c r="A73" s="1" t="s">
        <v>34</v>
      </c>
      <c r="B73" s="5"/>
      <c r="C73" s="6" t="s">
        <v>9</v>
      </c>
      <c r="D73" s="24">
        <f>SUMIFS([1]!Source1718[FTEF],[1]!Source1718[Department],$B72,[1]!Source1718[TermDesc],D$1)</f>
        <v>0.8</v>
      </c>
      <c r="E73" s="55">
        <f>SUMIFS([1]!Source1718[FTEF],[1]!Source1718[Department],$B72,[1]!Source1718[TermDesc],E$1)</f>
        <v>1</v>
      </c>
      <c r="F73" s="40">
        <v>0.8</v>
      </c>
      <c r="G73" s="63">
        <v>1</v>
      </c>
      <c r="H73" s="7"/>
    </row>
    <row r="74" spans="1:8" x14ac:dyDescent="0.25">
      <c r="A74" s="1"/>
      <c r="B74" s="5"/>
      <c r="C74" s="6" t="s">
        <v>11</v>
      </c>
      <c r="D74" s="23">
        <f t="shared" ref="D74:F74" si="18">IF(D73&gt;0,D72/D73,"")</f>
        <v>18.25</v>
      </c>
      <c r="E74" s="54">
        <f t="shared" si="18"/>
        <v>12.467000000000001</v>
      </c>
      <c r="F74" s="39">
        <f t="shared" si="18"/>
        <v>18.5</v>
      </c>
      <c r="G74" s="62"/>
      <c r="H74" s="7"/>
    </row>
    <row r="75" spans="1:8" x14ac:dyDescent="0.25">
      <c r="A75" s="1"/>
      <c r="B75" s="5"/>
      <c r="C75" s="6"/>
      <c r="D75" s="26"/>
      <c r="E75" s="33"/>
      <c r="F75" s="41"/>
      <c r="G75" s="64"/>
      <c r="H75" s="7"/>
    </row>
    <row r="76" spans="1:8" x14ac:dyDescent="0.25">
      <c r="A76" s="1"/>
      <c r="B76" s="5"/>
      <c r="C76" s="6"/>
      <c r="D76" s="25"/>
      <c r="E76" s="54"/>
      <c r="F76" s="41"/>
      <c r="G76" s="62"/>
      <c r="H76" s="7"/>
    </row>
    <row r="77" spans="1:8" x14ac:dyDescent="0.25">
      <c r="A77" s="1"/>
      <c r="B77" s="5" t="s">
        <v>35</v>
      </c>
      <c r="C77" s="6" t="s">
        <v>7</v>
      </c>
      <c r="D77" s="23">
        <f>SUMIFS([1]!Source1718[TotalFTES],[1]!Source1718[Department],$B77,[1]!Source1718[TermDesc],D$1)</f>
        <v>12</v>
      </c>
      <c r="E77" s="54">
        <f>SUMIFS([1]!Source1718[TotalFTES],[1]!Source1718[Department],$B77,[1]!Source1718[TermDesc],E$1)</f>
        <v>14.1</v>
      </c>
      <c r="F77" s="41">
        <v>12</v>
      </c>
      <c r="G77" s="62"/>
      <c r="H77" s="7"/>
    </row>
    <row r="78" spans="1:8" x14ac:dyDescent="0.25">
      <c r="A78" s="1"/>
      <c r="B78" s="5"/>
      <c r="C78" s="6" t="s">
        <v>9</v>
      </c>
      <c r="D78" s="24">
        <f>SUMIFS([1]!Source1718[FTEF],[1]!Source1718[Department],$B77,[1]!Source1718[TermDesc],D$1)</f>
        <v>0.60000000000000009</v>
      </c>
      <c r="E78" s="55">
        <f>SUMIFS([1]!Source1718[FTEF],[1]!Source1718[Department],$B77,[1]!Source1718[TermDesc],E$1)</f>
        <v>0.8</v>
      </c>
      <c r="F78" s="40">
        <v>0.6</v>
      </c>
      <c r="G78" s="63">
        <v>0.6</v>
      </c>
      <c r="H78" s="7"/>
    </row>
    <row r="79" spans="1:8" x14ac:dyDescent="0.25">
      <c r="A79" s="1"/>
      <c r="B79" s="5"/>
      <c r="C79" s="6"/>
      <c r="D79" s="23">
        <f t="shared" ref="D79:F79" si="19">IF(D78&gt;0,D77/D78,"")</f>
        <v>19.999999999999996</v>
      </c>
      <c r="E79" s="54">
        <f t="shared" si="19"/>
        <v>17.625</v>
      </c>
      <c r="F79" s="39">
        <f t="shared" si="19"/>
        <v>20</v>
      </c>
      <c r="G79" s="62"/>
      <c r="H79" s="7"/>
    </row>
    <row r="80" spans="1:8" x14ac:dyDescent="0.25">
      <c r="A80" s="1"/>
      <c r="B80" s="5"/>
      <c r="C80" s="6"/>
      <c r="D80" s="26"/>
      <c r="E80" s="33"/>
      <c r="F80" s="41"/>
      <c r="G80" s="64"/>
      <c r="H80" s="7"/>
    </row>
    <row r="81" spans="1:8" x14ac:dyDescent="0.25">
      <c r="A81" s="1"/>
      <c r="B81" s="5"/>
      <c r="C81" s="6"/>
      <c r="D81" s="25"/>
      <c r="E81" s="54"/>
      <c r="F81" s="41"/>
      <c r="G81" s="62"/>
      <c r="H81" s="7"/>
    </row>
    <row r="82" spans="1:8" x14ac:dyDescent="0.25">
      <c r="A82" s="1"/>
      <c r="B82" s="5" t="s">
        <v>36</v>
      </c>
      <c r="C82" s="6" t="s">
        <v>7</v>
      </c>
      <c r="D82" s="23">
        <f>SUMIFS([1]!Source1718[TotalFTES],[1]!Source1718[Department],$B82,[1]!Source1718[TermDesc],D$1)</f>
        <v>36.022400000000005</v>
      </c>
      <c r="E82" s="54">
        <f>SUMIFS([1]!Source1718[TotalFTES],[1]!Source1718[Department],$B82,[1]!Source1718[TermDesc],E$1)</f>
        <v>46.954599999999999</v>
      </c>
      <c r="F82" s="41">
        <v>38</v>
      </c>
      <c r="G82" s="62"/>
      <c r="H82" s="7" t="s">
        <v>37</v>
      </c>
    </row>
    <row r="83" spans="1:8" x14ac:dyDescent="0.25">
      <c r="A83" s="1"/>
      <c r="B83" s="5"/>
      <c r="C83" s="6" t="s">
        <v>9</v>
      </c>
      <c r="D83" s="24">
        <f>SUMIFS([1]!Source1718[FTEF],[1]!Source1718[Department],$B82,[1]!Source1718[TermDesc],D$1)</f>
        <v>2.4</v>
      </c>
      <c r="E83" s="55">
        <f>SUMIFS([1]!Source1718[FTEF],[1]!Source1718[Department],$B82,[1]!Source1718[TermDesc],E$1)</f>
        <v>3.0000000000000004</v>
      </c>
      <c r="F83" s="40">
        <v>2.2000000000000002</v>
      </c>
      <c r="G83" s="63">
        <v>3</v>
      </c>
      <c r="H83" s="7"/>
    </row>
    <row r="84" spans="1:8" x14ac:dyDescent="0.25">
      <c r="A84" s="1"/>
      <c r="B84" s="5"/>
      <c r="C84" s="6" t="s">
        <v>11</v>
      </c>
      <c r="D84" s="23">
        <f t="shared" ref="D84:F84" si="20">IF(D83&gt;0,D82/D83,"")</f>
        <v>15.009333333333336</v>
      </c>
      <c r="E84" s="54">
        <f t="shared" si="20"/>
        <v>15.651533333333331</v>
      </c>
      <c r="F84" s="39">
        <f t="shared" si="20"/>
        <v>17.27272727272727</v>
      </c>
      <c r="G84" s="62"/>
      <c r="H84" s="7"/>
    </row>
    <row r="85" spans="1:8" x14ac:dyDescent="0.25">
      <c r="A85" s="1"/>
      <c r="B85" s="5"/>
      <c r="C85" s="6"/>
      <c r="D85" s="26"/>
      <c r="E85" s="33"/>
      <c r="F85" s="41"/>
      <c r="G85" s="64"/>
      <c r="H85" s="7"/>
    </row>
    <row r="86" spans="1:8" x14ac:dyDescent="0.25">
      <c r="A86" s="1"/>
      <c r="B86" s="5"/>
      <c r="C86" s="6"/>
      <c r="D86" s="25"/>
      <c r="E86" s="54"/>
      <c r="F86" s="41"/>
      <c r="G86" s="62"/>
      <c r="H86" s="7"/>
    </row>
    <row r="87" spans="1:8" x14ac:dyDescent="0.25">
      <c r="A87" s="1"/>
      <c r="B87" s="5" t="s">
        <v>38</v>
      </c>
      <c r="C87" s="6" t="s">
        <v>7</v>
      </c>
      <c r="D87" s="23">
        <f>SUMIFS([1]!Source1718[TotalFTES],[1]!Source1718[Department],$B87,[1]!Source1718[TermDesc],D$1)</f>
        <v>297.77929999999992</v>
      </c>
      <c r="E87" s="54">
        <f>SUMIFS([1]!Source1718[TotalFTES],[1]!Source1718[Department],$B87,[1]!Source1718[TermDesc],E$1)</f>
        <v>302.37430000000001</v>
      </c>
      <c r="F87" s="41">
        <v>308</v>
      </c>
      <c r="G87" s="62"/>
      <c r="H87" s="7"/>
    </row>
    <row r="88" spans="1:8" x14ac:dyDescent="0.25">
      <c r="A88" s="1"/>
      <c r="B88" s="5"/>
      <c r="C88" s="6" t="s">
        <v>9</v>
      </c>
      <c r="D88" s="24">
        <f>SUMIFS([1]!Source1718[FTEF],[1]!Source1718[Department],$B87,[1]!Source1718[TermDesc],D$1)</f>
        <v>15.701799999999977</v>
      </c>
      <c r="E88" s="55">
        <f>SUMIFS([1]!Source1718[FTEF],[1]!Source1718[Department],$B87,[1]!Source1718[TermDesc],E$1)</f>
        <v>17.435099999999977</v>
      </c>
      <c r="F88" s="40">
        <v>15.702</v>
      </c>
      <c r="G88" s="63">
        <v>18.3</v>
      </c>
      <c r="H88" s="7" t="s">
        <v>124</v>
      </c>
    </row>
    <row r="89" spans="1:8" x14ac:dyDescent="0.25">
      <c r="A89" s="1"/>
      <c r="B89" s="5"/>
      <c r="C89" s="6" t="s">
        <v>11</v>
      </c>
      <c r="D89" s="23">
        <f t="shared" ref="D89:F89" si="21">IF(D88&gt;0,D87/D88,"")</f>
        <v>18.964660102663412</v>
      </c>
      <c r="E89" s="54">
        <f t="shared" si="21"/>
        <v>17.342848621459034</v>
      </c>
      <c r="F89" s="39">
        <f t="shared" si="21"/>
        <v>19.615335626034899</v>
      </c>
      <c r="G89" s="62"/>
      <c r="H89" s="7"/>
    </row>
    <row r="90" spans="1:8" x14ac:dyDescent="0.25">
      <c r="A90" s="1"/>
      <c r="B90" s="5"/>
      <c r="C90" s="6"/>
      <c r="D90" s="26"/>
      <c r="E90" s="33"/>
      <c r="F90" s="41"/>
      <c r="G90" s="64"/>
      <c r="H90" s="7"/>
    </row>
    <row r="91" spans="1:8" x14ac:dyDescent="0.25">
      <c r="A91" s="1"/>
      <c r="B91" s="5"/>
      <c r="C91" s="6"/>
      <c r="D91" s="25"/>
      <c r="E91" s="54"/>
      <c r="F91" s="41"/>
      <c r="G91" s="62"/>
      <c r="H91" s="7"/>
    </row>
    <row r="92" spans="1:8" x14ac:dyDescent="0.25">
      <c r="A92" s="1"/>
      <c r="B92" s="5" t="s">
        <v>39</v>
      </c>
      <c r="C92" s="6" t="s">
        <v>7</v>
      </c>
      <c r="D92" s="23">
        <f>SUMIFS([1]!Source1718[TotalFTES],[1]!Source1718[Department],$B92,[1]!Source1718[TermDesc],D$1)</f>
        <v>107.3309</v>
      </c>
      <c r="E92" s="54">
        <f>SUMIFS([1]!Source1718[TotalFTES],[1]!Source1718[Department],$B92,[1]!Source1718[TermDesc],E$1)</f>
        <v>99.356300000000005</v>
      </c>
      <c r="F92" s="41">
        <v>108</v>
      </c>
      <c r="G92" s="62"/>
      <c r="H92" s="7"/>
    </row>
    <row r="93" spans="1:8" x14ac:dyDescent="0.25">
      <c r="A93" s="1"/>
      <c r="B93" s="5"/>
      <c r="C93" s="6" t="s">
        <v>9</v>
      </c>
      <c r="D93" s="24">
        <f>SUMIFS([1]!Source1718[FTEF],[1]!Source1718[Department],$B92,[1]!Source1718[TermDesc],D$1)</f>
        <v>5.5715000000000021</v>
      </c>
      <c r="E93" s="55">
        <f>SUMIFS([1]!Source1718[FTEF],[1]!Source1718[Department],$B92,[1]!Source1718[TermDesc],E$1)</f>
        <v>6.5685000000000029</v>
      </c>
      <c r="F93" s="40">
        <v>5.5720000000000001</v>
      </c>
      <c r="G93" s="63">
        <v>7.23</v>
      </c>
      <c r="H93" s="7" t="s">
        <v>125</v>
      </c>
    </row>
    <row r="94" spans="1:8" x14ac:dyDescent="0.25">
      <c r="A94" s="1"/>
      <c r="B94" s="5"/>
      <c r="C94" s="6" t="s">
        <v>11</v>
      </c>
      <c r="D94" s="23">
        <f t="shared" ref="D94:F94" si="22">IF(D93&gt;0,D92/D93,"")</f>
        <v>19.264273534954672</v>
      </c>
      <c r="E94" s="54">
        <f t="shared" si="22"/>
        <v>15.126177970617334</v>
      </c>
      <c r="F94" s="39">
        <f t="shared" si="22"/>
        <v>19.382627422828428</v>
      </c>
      <c r="G94" s="62"/>
      <c r="H94" s="7"/>
    </row>
    <row r="95" spans="1:8" x14ac:dyDescent="0.25">
      <c r="A95" s="1"/>
      <c r="B95" s="5"/>
      <c r="C95" s="6"/>
      <c r="D95" s="26"/>
      <c r="E95" s="33"/>
      <c r="F95" s="41"/>
      <c r="G95" s="64"/>
      <c r="H95" s="7"/>
    </row>
    <row r="96" spans="1:8" x14ac:dyDescent="0.25">
      <c r="A96" s="1"/>
      <c r="B96" s="5"/>
      <c r="C96" s="6"/>
      <c r="D96" s="25"/>
      <c r="E96" s="54"/>
      <c r="F96" s="41"/>
      <c r="G96" s="62"/>
      <c r="H96" s="7"/>
    </row>
    <row r="97" spans="1:8" x14ac:dyDescent="0.25">
      <c r="A97" s="1"/>
      <c r="B97" s="5" t="s">
        <v>40</v>
      </c>
      <c r="C97" s="6" t="s">
        <v>7</v>
      </c>
      <c r="D97" s="23">
        <f>SUMIFS([1]!Source1718[TotalFTES],[1]!Source1718[Department],$B97,[1]!Source1718[TermDesc],D$1)</f>
        <v>13.9</v>
      </c>
      <c r="E97" s="54">
        <f>SUMIFS([1]!Source1718[TotalFTES],[1]!Source1718[Department],$B97,[1]!Source1718[TermDesc],E$1)</f>
        <v>10.6</v>
      </c>
      <c r="F97" s="41">
        <v>16</v>
      </c>
      <c r="G97" s="62"/>
      <c r="H97" s="7"/>
    </row>
    <row r="98" spans="1:8" x14ac:dyDescent="0.25">
      <c r="A98" s="1"/>
      <c r="B98" s="5"/>
      <c r="C98" s="6" t="s">
        <v>9</v>
      </c>
      <c r="D98" s="24">
        <f>SUMIFS([1]!Source1718[FTEF],[1]!Source1718[Department],$B97,[1]!Source1718[TermDesc],D$1)</f>
        <v>1</v>
      </c>
      <c r="E98" s="55">
        <f>SUMIFS([1]!Source1718[FTEF],[1]!Source1718[Department],$B97,[1]!Source1718[TermDesc],E$1)</f>
        <v>1</v>
      </c>
      <c r="F98" s="40">
        <v>1</v>
      </c>
      <c r="G98" s="63">
        <v>1.2</v>
      </c>
      <c r="H98" s="7" t="s">
        <v>41</v>
      </c>
    </row>
    <row r="99" spans="1:8" x14ac:dyDescent="0.25">
      <c r="A99" s="1"/>
      <c r="B99" s="5"/>
      <c r="C99" s="6" t="s">
        <v>11</v>
      </c>
      <c r="D99" s="23">
        <f t="shared" ref="D99:F99" si="23">IF(D98&gt;0,D97/D98,"")</f>
        <v>13.9</v>
      </c>
      <c r="E99" s="54">
        <f t="shared" si="23"/>
        <v>10.6</v>
      </c>
      <c r="F99" s="39">
        <f t="shared" si="23"/>
        <v>16</v>
      </c>
      <c r="G99" s="62"/>
      <c r="H99" s="7"/>
    </row>
    <row r="100" spans="1:8" x14ac:dyDescent="0.25">
      <c r="A100" s="1"/>
      <c r="B100" s="5"/>
      <c r="C100" s="6"/>
      <c r="D100" s="26"/>
      <c r="E100" s="33"/>
      <c r="F100" s="41"/>
      <c r="G100" s="64"/>
      <c r="H100" s="7"/>
    </row>
    <row r="101" spans="1:8" x14ac:dyDescent="0.25">
      <c r="A101" s="1"/>
      <c r="B101" s="5"/>
      <c r="C101" s="6"/>
      <c r="D101" s="25"/>
      <c r="E101" s="54"/>
      <c r="F101" s="41"/>
      <c r="G101" s="62"/>
      <c r="H101" s="7"/>
    </row>
    <row r="102" spans="1:8" x14ac:dyDescent="0.25">
      <c r="A102" s="1"/>
      <c r="B102" s="5" t="s">
        <v>42</v>
      </c>
      <c r="C102" s="6" t="s">
        <v>7</v>
      </c>
      <c r="D102" s="23">
        <f>SUMIFS([1]!Source1718[TotalFTES],[1]!Source1718[Department],$B102,[1]!Source1718[TermDesc],D$1)</f>
        <v>44.8337</v>
      </c>
      <c r="E102" s="54">
        <f>SUMIFS([1]!Source1718[TotalFTES],[1]!Source1718[Department],$B102,[1]!Source1718[TermDesc],E$1)</f>
        <v>55.600300000000011</v>
      </c>
      <c r="F102" s="41">
        <v>57</v>
      </c>
      <c r="G102" s="62"/>
      <c r="H102" s="7"/>
    </row>
    <row r="103" spans="1:8" x14ac:dyDescent="0.25">
      <c r="A103" s="1"/>
      <c r="B103" s="5"/>
      <c r="C103" s="6" t="s">
        <v>9</v>
      </c>
      <c r="D103" s="24">
        <f>SUMIFS([1]!Source1718[FTEF],[1]!Source1718[Department],$B102,[1]!Source1718[TermDesc],D$1)</f>
        <v>2.5333000000000001</v>
      </c>
      <c r="E103" s="55">
        <f>SUMIFS([1]!Source1718[FTEF],[1]!Source1718[Department],$B102,[1]!Source1718[TermDesc],E$1)</f>
        <v>3.1833000000000005</v>
      </c>
      <c r="F103" s="40">
        <v>3</v>
      </c>
      <c r="G103" s="63">
        <v>3.18</v>
      </c>
      <c r="H103" s="7" t="s">
        <v>43</v>
      </c>
    </row>
    <row r="104" spans="1:8" x14ac:dyDescent="0.25">
      <c r="A104" s="1"/>
      <c r="B104" s="5"/>
      <c r="C104" s="6" t="s">
        <v>11</v>
      </c>
      <c r="D104" s="23">
        <f t="shared" ref="D104:F104" si="24">IF(D103&gt;0,D102/D103,"")</f>
        <v>17.697746022973988</v>
      </c>
      <c r="E104" s="54">
        <f t="shared" si="24"/>
        <v>17.46624571985047</v>
      </c>
      <c r="F104" s="39">
        <f t="shared" si="24"/>
        <v>19</v>
      </c>
      <c r="G104" s="62"/>
      <c r="H104" s="7"/>
    </row>
    <row r="105" spans="1:8" x14ac:dyDescent="0.25">
      <c r="A105" s="1"/>
      <c r="B105" s="5"/>
      <c r="C105" s="6"/>
      <c r="D105" s="26"/>
      <c r="E105" s="33"/>
      <c r="F105" s="41"/>
      <c r="G105" s="64"/>
      <c r="H105" s="7"/>
    </row>
    <row r="106" spans="1:8" x14ac:dyDescent="0.25">
      <c r="A106" s="1"/>
      <c r="B106" s="5"/>
      <c r="C106" s="6"/>
      <c r="D106" s="25"/>
      <c r="E106" s="54"/>
      <c r="F106" s="41"/>
      <c r="G106" s="62"/>
      <c r="H106" s="7"/>
    </row>
    <row r="107" spans="1:8" x14ac:dyDescent="0.25">
      <c r="A107" s="1"/>
      <c r="B107" s="5" t="s">
        <v>44</v>
      </c>
      <c r="C107" s="6" t="s">
        <v>7</v>
      </c>
      <c r="D107" s="23">
        <f>SUMIFS([1]!Source1718[TotalFTES],[1]!Source1718[Department],$B107,[1]!Source1718[TermDesc],D$1)</f>
        <v>25.900000000000002</v>
      </c>
      <c r="E107" s="54">
        <f>SUMIFS([1]!Source1718[TotalFTES],[1]!Source1718[Department],$B107,[1]!Source1718[TermDesc],E$1)</f>
        <v>24.4</v>
      </c>
      <c r="F107" s="41">
        <v>26.4</v>
      </c>
      <c r="G107" s="62"/>
      <c r="H107" s="7"/>
    </row>
    <row r="108" spans="1:8" x14ac:dyDescent="0.25">
      <c r="A108" s="1"/>
      <c r="B108" s="5"/>
      <c r="C108" s="6" t="s">
        <v>9</v>
      </c>
      <c r="D108" s="24">
        <f>SUMIFS([1]!Source1718[FTEF],[1]!Source1718[Department],$B107,[1]!Source1718[TermDesc],D$1)</f>
        <v>1.5999999999999999</v>
      </c>
      <c r="E108" s="55">
        <f>SUMIFS([1]!Source1718[FTEF],[1]!Source1718[Department],$B107,[1]!Source1718[TermDesc],E$1)</f>
        <v>1.5999999999999999</v>
      </c>
      <c r="F108" s="40">
        <f>1.6+1%</f>
        <v>1.61</v>
      </c>
      <c r="G108" s="63">
        <v>2</v>
      </c>
      <c r="H108" s="7" t="s">
        <v>21</v>
      </c>
    </row>
    <row r="109" spans="1:8" x14ac:dyDescent="0.25">
      <c r="A109" s="1"/>
      <c r="B109" s="5"/>
      <c r="C109" s="6" t="s">
        <v>11</v>
      </c>
      <c r="D109" s="23">
        <f t="shared" ref="D109:F109" si="25">IF(D108&gt;0,D107/D108,"")</f>
        <v>16.187500000000004</v>
      </c>
      <c r="E109" s="54">
        <f t="shared" si="25"/>
        <v>15.25</v>
      </c>
      <c r="F109" s="39">
        <f t="shared" si="25"/>
        <v>16.397515527950308</v>
      </c>
      <c r="G109" s="62"/>
      <c r="H109" s="7"/>
    </row>
    <row r="110" spans="1:8" x14ac:dyDescent="0.25">
      <c r="A110" s="1"/>
      <c r="B110" s="5"/>
      <c r="C110" s="6"/>
      <c r="D110" s="26"/>
      <c r="E110" s="33"/>
      <c r="F110" s="41"/>
      <c r="G110" s="64"/>
      <c r="H110" s="7"/>
    </row>
    <row r="111" spans="1:8" x14ac:dyDescent="0.25">
      <c r="A111" s="1"/>
      <c r="B111" s="5"/>
      <c r="C111" s="6"/>
      <c r="D111" s="25"/>
      <c r="E111" s="54"/>
      <c r="F111" s="41"/>
      <c r="G111" s="62"/>
      <c r="H111" s="7"/>
    </row>
    <row r="112" spans="1:8" x14ac:dyDescent="0.25">
      <c r="A112" s="1"/>
      <c r="B112" s="5" t="s">
        <v>45</v>
      </c>
      <c r="C112" s="6" t="s">
        <v>7</v>
      </c>
      <c r="D112" s="23">
        <f>SUMIFS([1]!Source1718[TotalFTES],[1]!Source1718[Department],$B112,[1]!Source1718[TermDesc],D$1)</f>
        <v>5.3000000000000007</v>
      </c>
      <c r="E112" s="54">
        <f>SUMIFS([1]!Source1718[TotalFTES],[1]!Source1718[Department],$B112,[1]!Source1718[TermDesc],E$1)</f>
        <v>3.4000000000000004</v>
      </c>
      <c r="F112" s="41">
        <v>9</v>
      </c>
      <c r="G112" s="62"/>
      <c r="H112" s="7"/>
    </row>
    <row r="113" spans="1:8" x14ac:dyDescent="0.25">
      <c r="A113" s="1"/>
      <c r="B113" s="5"/>
      <c r="C113" s="6" t="s">
        <v>9</v>
      </c>
      <c r="D113" s="24">
        <f>SUMIFS([1]!Source1718[FTEF],[1]!Source1718[Department],$B112,[1]!Source1718[TermDesc],D$1)</f>
        <v>0.4</v>
      </c>
      <c r="E113" s="55">
        <f>SUMIFS([1]!Source1718[FTEF],[1]!Source1718[Department],$B112,[1]!Source1718[TermDesc],E$1)</f>
        <v>0.85000000000000009</v>
      </c>
      <c r="F113" s="40">
        <v>0.6</v>
      </c>
      <c r="G113" s="63">
        <v>0.85</v>
      </c>
      <c r="H113" s="7"/>
    </row>
    <row r="114" spans="1:8" x14ac:dyDescent="0.25">
      <c r="A114" s="1"/>
      <c r="B114" s="5"/>
      <c r="C114" s="6" t="s">
        <v>11</v>
      </c>
      <c r="D114" s="23">
        <f t="shared" ref="D114:F114" si="26">IF(D113&gt;0,D112/D113,"")</f>
        <v>13.250000000000002</v>
      </c>
      <c r="E114" s="54">
        <f t="shared" si="26"/>
        <v>4</v>
      </c>
      <c r="F114" s="39">
        <f t="shared" si="26"/>
        <v>15</v>
      </c>
      <c r="G114" s="62"/>
      <c r="H114" s="7"/>
    </row>
    <row r="115" spans="1:8" x14ac:dyDescent="0.25">
      <c r="A115" s="1"/>
      <c r="B115" s="5"/>
      <c r="C115" s="6"/>
      <c r="D115" s="26"/>
      <c r="E115" s="33"/>
      <c r="F115" s="41"/>
      <c r="G115" s="64"/>
      <c r="H115" s="7"/>
    </row>
    <row r="116" spans="1:8" x14ac:dyDescent="0.25">
      <c r="A116" s="1"/>
      <c r="B116" s="5"/>
      <c r="C116" s="6"/>
      <c r="D116" s="25"/>
      <c r="E116" s="54"/>
      <c r="F116" s="41"/>
      <c r="G116" s="62"/>
      <c r="H116" s="7"/>
    </row>
    <row r="117" spans="1:8" x14ac:dyDescent="0.25">
      <c r="A117" s="1"/>
      <c r="B117" s="5" t="s">
        <v>46</v>
      </c>
      <c r="C117" s="6" t="s">
        <v>7</v>
      </c>
      <c r="D117" s="23">
        <f>SUMIFS([1]!Source1718[TotalFTES],[1]!Source1718[Department],$B117,[1]!Source1718[TermDesc],D$1)</f>
        <v>448.86749999999989</v>
      </c>
      <c r="E117" s="54">
        <f>SUMIFS([1]!Source1718[TotalFTES],[1]!Source1718[Department],$B117,[1]!Source1718[TermDesc],E$1)</f>
        <v>402.1678</v>
      </c>
      <c r="F117" s="41">
        <v>455</v>
      </c>
      <c r="G117" s="62"/>
      <c r="H117" s="7"/>
    </row>
    <row r="118" spans="1:8" x14ac:dyDescent="0.25">
      <c r="A118" s="1"/>
      <c r="B118" s="5"/>
      <c r="C118" s="6" t="s">
        <v>9</v>
      </c>
      <c r="D118" s="24">
        <f>SUMIFS([1]!Source1718[FTEF],[1]!Source1718[Department],$B117,[1]!Source1718[TermDesc],D$1)</f>
        <v>26.633199999999942</v>
      </c>
      <c r="E118" s="55">
        <f>SUMIFS([1]!Source1718[FTEF],[1]!Source1718[Department],$B117,[1]!Source1718[TermDesc],E$1)</f>
        <v>27.26649999999994</v>
      </c>
      <c r="F118" s="40">
        <v>25.6</v>
      </c>
      <c r="G118" s="63">
        <v>26.67</v>
      </c>
      <c r="H118" s="7"/>
    </row>
    <row r="119" spans="1:8" x14ac:dyDescent="0.25">
      <c r="A119" s="1"/>
      <c r="B119" s="5"/>
      <c r="C119" s="6" t="s">
        <v>11</v>
      </c>
      <c r="D119" s="23">
        <f t="shared" ref="D119:F119" si="27">IF(D118&gt;0,D117/D118,"")</f>
        <v>16.853682621690254</v>
      </c>
      <c r="E119" s="54">
        <f t="shared" si="27"/>
        <v>14.74952047384156</v>
      </c>
      <c r="F119" s="39">
        <f t="shared" si="27"/>
        <v>17.7734375</v>
      </c>
      <c r="G119" s="62"/>
      <c r="H119" s="7"/>
    </row>
    <row r="120" spans="1:8" x14ac:dyDescent="0.25">
      <c r="A120" s="1"/>
      <c r="B120" s="5"/>
      <c r="C120" s="6"/>
      <c r="D120" s="26"/>
      <c r="E120" s="33"/>
      <c r="F120" s="41"/>
      <c r="G120" s="64"/>
      <c r="H120" s="7"/>
    </row>
    <row r="121" spans="1:8" x14ac:dyDescent="0.25">
      <c r="A121" s="1"/>
      <c r="B121" s="5"/>
      <c r="C121" s="6"/>
      <c r="D121" s="25"/>
      <c r="E121" s="54"/>
      <c r="F121" s="41"/>
      <c r="G121" s="62"/>
      <c r="H121" s="7"/>
    </row>
    <row r="122" spans="1:8" x14ac:dyDescent="0.25">
      <c r="A122" s="1"/>
      <c r="B122" s="5" t="s">
        <v>47</v>
      </c>
      <c r="C122" s="6" t="s">
        <v>7</v>
      </c>
      <c r="D122" s="23">
        <f>SUMIFS([1]!Source1718[TotalFTES],[1]!Source1718[Department],$B122,[1]!Source1718[TermDesc],D$1)</f>
        <v>14.400000000000002</v>
      </c>
      <c r="E122" s="54">
        <f>SUMIFS([1]!Source1718[TotalFTES],[1]!Source1718[Department],$B122,[1]!Source1718[TermDesc],E$1)</f>
        <v>13</v>
      </c>
      <c r="F122" s="41">
        <v>16</v>
      </c>
      <c r="G122" s="62"/>
      <c r="H122" s="7"/>
    </row>
    <row r="123" spans="1:8" x14ac:dyDescent="0.25">
      <c r="A123" s="1"/>
      <c r="B123" s="5"/>
      <c r="C123" s="6" t="s">
        <v>9</v>
      </c>
      <c r="D123" s="24">
        <f>SUMIFS([1]!Source1718[FTEF],[1]!Source1718[Department],$B122,[1]!Source1718[TermDesc],D$1)</f>
        <v>1</v>
      </c>
      <c r="E123" s="55">
        <f>SUMIFS([1]!Source1718[FTEF],[1]!Source1718[Department],$B122,[1]!Source1718[TermDesc],E$1)</f>
        <v>1.2</v>
      </c>
      <c r="F123" s="40">
        <v>1</v>
      </c>
      <c r="G123" s="63">
        <v>1.3</v>
      </c>
      <c r="H123" s="7" t="s">
        <v>55</v>
      </c>
    </row>
    <row r="124" spans="1:8" x14ac:dyDescent="0.25">
      <c r="A124" s="1"/>
      <c r="B124" s="5"/>
      <c r="C124" s="6" t="s">
        <v>11</v>
      </c>
      <c r="D124" s="23">
        <f t="shared" ref="D124:F124" si="28">IF(D123&gt;0,D122/D123,"")</f>
        <v>14.400000000000002</v>
      </c>
      <c r="E124" s="54">
        <f t="shared" si="28"/>
        <v>10.833333333333334</v>
      </c>
      <c r="F124" s="39">
        <f t="shared" si="28"/>
        <v>16</v>
      </c>
      <c r="G124" s="62"/>
      <c r="H124" s="7"/>
    </row>
    <row r="125" spans="1:8" x14ac:dyDescent="0.25">
      <c r="A125" s="1"/>
      <c r="B125" s="5"/>
      <c r="C125" s="6"/>
      <c r="D125" s="26"/>
      <c r="E125" s="33"/>
      <c r="F125" s="41"/>
      <c r="G125" s="64"/>
      <c r="H125" s="7"/>
    </row>
    <row r="126" spans="1:8" x14ac:dyDescent="0.25">
      <c r="A126" s="1"/>
      <c r="B126" s="5"/>
      <c r="C126" s="6"/>
      <c r="D126" s="25"/>
      <c r="E126" s="54"/>
      <c r="F126" s="41"/>
      <c r="G126" s="62"/>
      <c r="H126" s="7"/>
    </row>
    <row r="127" spans="1:8" x14ac:dyDescent="0.25">
      <c r="A127" s="1"/>
      <c r="B127" s="9" t="s">
        <v>14</v>
      </c>
      <c r="C127" s="2" t="s">
        <v>15</v>
      </c>
      <c r="D127" s="28">
        <f>SUMIFS(D72:D125,$C$72:$C$125,"FTES")</f>
        <v>1020.9337999999997</v>
      </c>
      <c r="E127" s="35">
        <f t="shared" ref="E127" si="29">SUMIFS(E72:E125,$C$72:$C$125,"FTES")</f>
        <v>984.4203</v>
      </c>
      <c r="F127" s="43">
        <f>F122+F117+F112+F107+F102+F97+F92+F87+F82+F77+F72</f>
        <v>1060.2</v>
      </c>
      <c r="G127" s="66"/>
      <c r="H127" s="7"/>
    </row>
    <row r="128" spans="1:8" x14ac:dyDescent="0.25">
      <c r="A128" s="1"/>
      <c r="B128" s="5"/>
      <c r="C128" s="2" t="s">
        <v>16</v>
      </c>
      <c r="D128" s="29">
        <f>SUMIFS(D72:D125,$C$72:$C$125,"FTEF")</f>
        <v>58.239799999999924</v>
      </c>
      <c r="E128" s="36">
        <f t="shared" ref="E128" si="30">SUMIFS(E72:E125,$C$72:$C$125,"FTEF")</f>
        <v>63.903399999999934</v>
      </c>
      <c r="F128" s="44">
        <f>F123+F118+F113+F108+F103+F98+F93+F88+F83+F78+F73</f>
        <v>57.684000000000005</v>
      </c>
      <c r="G128" s="67">
        <v>65.33</v>
      </c>
      <c r="H128" s="7"/>
    </row>
    <row r="129" spans="1:8" x14ac:dyDescent="0.25">
      <c r="A129" s="1"/>
      <c r="B129" s="5"/>
      <c r="C129" s="2" t="s">
        <v>11</v>
      </c>
      <c r="D129" s="27">
        <f t="shared" ref="D129:E129" si="31">IF(D128&gt;0,D127/D128,"")</f>
        <v>17.529830116174868</v>
      </c>
      <c r="E129" s="34">
        <f t="shared" si="31"/>
        <v>15.404818835930499</v>
      </c>
      <c r="F129" s="45">
        <f>F127/F128</f>
        <v>18.379446640316203</v>
      </c>
      <c r="G129" s="65"/>
      <c r="H129" s="7"/>
    </row>
    <row r="130" spans="1:8" x14ac:dyDescent="0.25">
      <c r="A130" s="1"/>
      <c r="B130" s="5"/>
      <c r="C130" s="6"/>
      <c r="D130" s="25"/>
      <c r="E130" s="54"/>
      <c r="F130" s="41"/>
      <c r="G130" s="62"/>
      <c r="H130" s="7"/>
    </row>
    <row r="131" spans="1:8" x14ac:dyDescent="0.25">
      <c r="A131" s="1"/>
      <c r="B131" s="5"/>
      <c r="C131" s="6"/>
      <c r="D131" s="25"/>
      <c r="E131" s="54"/>
      <c r="F131" s="41"/>
      <c r="G131" s="62"/>
      <c r="H131" s="7"/>
    </row>
    <row r="132" spans="1:8" x14ac:dyDescent="0.25">
      <c r="A132" s="4" t="s">
        <v>48</v>
      </c>
      <c r="B132" s="5" t="s">
        <v>49</v>
      </c>
      <c r="C132" s="6" t="s">
        <v>7</v>
      </c>
      <c r="D132" s="23">
        <f>SUMIFS([1]!Source1718[TotalFTES],[1]!Source1718[Department],$B132,[1]!Source1718[TermDesc],D$1)</f>
        <v>54.741999999999997</v>
      </c>
      <c r="E132" s="54">
        <f>SUMIFS([1]!Source1718[TotalFTES],[1]!Source1718[Department],$B132,[1]!Source1718[TermDesc],E$1)</f>
        <v>184.56599999999997</v>
      </c>
      <c r="F132" s="41">
        <v>230</v>
      </c>
      <c r="G132" s="62"/>
      <c r="H132" s="7"/>
    </row>
    <row r="133" spans="1:8" x14ac:dyDescent="0.25">
      <c r="A133" s="1" t="s">
        <v>50</v>
      </c>
      <c r="B133" s="5"/>
      <c r="C133" s="6" t="s">
        <v>9</v>
      </c>
      <c r="D133" s="24">
        <f>SUMIFS([1]!Source1718[FTEF],[1]!Source1718[Department],$B132,[1]!Source1718[TermDesc],D$1)</f>
        <v>3.8267000000000011</v>
      </c>
      <c r="E133" s="55">
        <f>SUMIFS([1]!Source1718[FTEF],[1]!Source1718[Department],$B132,[1]!Source1718[TermDesc],E$1)</f>
        <v>4.1366000000000014</v>
      </c>
      <c r="F133" s="40">
        <v>4.1369999999999996</v>
      </c>
      <c r="G133" s="63">
        <v>4.34</v>
      </c>
      <c r="H133" s="7" t="s">
        <v>51</v>
      </c>
    </row>
    <row r="134" spans="1:8" x14ac:dyDescent="0.25">
      <c r="A134" s="1" t="s">
        <v>52</v>
      </c>
      <c r="B134" s="5"/>
      <c r="C134" s="6" t="s">
        <v>11</v>
      </c>
      <c r="D134" s="23">
        <f t="shared" ref="D134:F134" si="32">IF(D133&gt;0,D132/D133,"")</f>
        <v>14.305276086445236</v>
      </c>
      <c r="E134" s="54">
        <f t="shared" si="32"/>
        <v>44.617802059662502</v>
      </c>
      <c r="F134" s="39">
        <f t="shared" si="32"/>
        <v>55.595842397872858</v>
      </c>
      <c r="G134" s="62"/>
      <c r="H134" s="7"/>
    </row>
    <row r="135" spans="1:8" x14ac:dyDescent="0.25">
      <c r="A135" s="1" t="s">
        <v>53</v>
      </c>
      <c r="B135" s="5"/>
      <c r="C135" s="6"/>
      <c r="D135" s="26"/>
      <c r="E135" s="33"/>
      <c r="F135" s="41"/>
      <c r="G135" s="64"/>
      <c r="H135" s="7"/>
    </row>
    <row r="136" spans="1:8" x14ac:dyDescent="0.25">
      <c r="A136" s="1"/>
      <c r="B136" s="5"/>
      <c r="C136" s="6"/>
      <c r="D136" s="25"/>
      <c r="E136" s="54"/>
      <c r="F136" s="41"/>
      <c r="G136" s="62"/>
      <c r="H136" s="7"/>
    </row>
    <row r="137" spans="1:8" x14ac:dyDescent="0.25">
      <c r="A137" s="1"/>
      <c r="B137" s="5" t="s">
        <v>54</v>
      </c>
      <c r="C137" s="6" t="s">
        <v>7</v>
      </c>
      <c r="D137" s="23">
        <f>SUMIFS([1]!Source1718[TotalFTES],[1]!Source1718[Department],$B137,[1]!Source1718[TermDesc],D$1)</f>
        <v>208.99700000000004</v>
      </c>
      <c r="E137" s="54">
        <f>SUMIFS([1]!Source1718[TotalFTES],[1]!Source1718[Department],$B137,[1]!Source1718[TermDesc],E$1)</f>
        <v>199.77539999999999</v>
      </c>
      <c r="F137" s="41">
        <v>212</v>
      </c>
      <c r="G137" s="62"/>
      <c r="H137" s="7"/>
    </row>
    <row r="138" spans="1:8" x14ac:dyDescent="0.25">
      <c r="A138" s="1"/>
      <c r="B138" s="5"/>
      <c r="C138" s="6" t="s">
        <v>9</v>
      </c>
      <c r="D138" s="24">
        <f>SUMIFS([1]!Source1718[FTEF],[1]!Source1718[Department],$B137,[1]!Source1718[TermDesc],D$1)</f>
        <v>12.528999999999998</v>
      </c>
      <c r="E138" s="55">
        <f>SUMIFS([1]!Source1718[FTEF],[1]!Source1718[Department],$B137,[1]!Source1718[TermDesc],E$1)</f>
        <v>13.981599999999995</v>
      </c>
      <c r="F138" s="40">
        <v>12</v>
      </c>
      <c r="G138" s="63">
        <v>12.92</v>
      </c>
      <c r="H138" s="7" t="s">
        <v>55</v>
      </c>
    </row>
    <row r="139" spans="1:8" x14ac:dyDescent="0.25">
      <c r="A139" s="1"/>
      <c r="B139" s="5"/>
      <c r="C139" s="6" t="s">
        <v>11</v>
      </c>
      <c r="D139" s="23">
        <f t="shared" ref="D139:F139" si="33">IF(D138&gt;0,D137/D138,"")</f>
        <v>16.681059940937033</v>
      </c>
      <c r="E139" s="54">
        <f t="shared" si="33"/>
        <v>14.288450534988847</v>
      </c>
      <c r="F139" s="39">
        <f t="shared" si="33"/>
        <v>17.666666666666668</v>
      </c>
      <c r="G139" s="62"/>
      <c r="H139" s="7"/>
    </row>
    <row r="140" spans="1:8" x14ac:dyDescent="0.25">
      <c r="A140" s="1"/>
      <c r="B140" s="5"/>
      <c r="C140" s="6"/>
      <c r="D140" s="26"/>
      <c r="E140" s="33"/>
      <c r="F140" s="41"/>
      <c r="G140" s="64"/>
      <c r="H140" s="7"/>
    </row>
    <row r="141" spans="1:8" x14ac:dyDescent="0.25">
      <c r="A141" s="1"/>
      <c r="B141" s="5"/>
      <c r="C141" s="6"/>
      <c r="D141" s="25"/>
      <c r="E141" s="54"/>
      <c r="F141" s="41"/>
      <c r="G141" s="62"/>
      <c r="H141" s="7"/>
    </row>
    <row r="142" spans="1:8" x14ac:dyDescent="0.25">
      <c r="A142" s="1"/>
      <c r="B142" s="5" t="s">
        <v>56</v>
      </c>
      <c r="C142" s="6" t="s">
        <v>7</v>
      </c>
      <c r="D142" s="23">
        <f>SUMIFS([1]!Source1718[TotalFTES],[1]!Source1718[Department],$B142,[1]!Source1718[TermDesc],D$1)</f>
        <v>16.500100000000003</v>
      </c>
      <c r="E142" s="54">
        <f>SUMIFS([1]!Source1718[TotalFTES],[1]!Source1718[Department],$B142,[1]!Source1718[TermDesc],E$1)</f>
        <v>12.8667</v>
      </c>
      <c r="F142" s="41">
        <v>13</v>
      </c>
      <c r="G142" s="62"/>
      <c r="H142" s="7"/>
    </row>
    <row r="143" spans="1:8" x14ac:dyDescent="0.25">
      <c r="A143" s="1"/>
      <c r="B143" s="5"/>
      <c r="C143" s="6" t="s">
        <v>9</v>
      </c>
      <c r="D143" s="24">
        <f>SUMIFS([1]!Source1718[FTEF],[1]!Source1718[Department],$B142,[1]!Source1718[TermDesc],D$1)</f>
        <v>2.3165999999999993</v>
      </c>
      <c r="E143" s="55">
        <f>SUMIFS([1]!Source1718[FTEF],[1]!Source1718[Department],$B142,[1]!Source1718[TermDesc],E$1)</f>
        <v>1.7475000000000001</v>
      </c>
      <c r="F143" s="40">
        <v>1.748</v>
      </c>
      <c r="G143" s="63">
        <v>1.52</v>
      </c>
      <c r="H143" s="7"/>
    </row>
    <row r="144" spans="1:8" x14ac:dyDescent="0.25">
      <c r="A144" s="1"/>
      <c r="B144" s="5"/>
      <c r="C144" s="6" t="s">
        <v>11</v>
      </c>
      <c r="D144" s="23">
        <f t="shared" ref="D144:F144" si="34">IF(D143&gt;0,D142/D143,"")</f>
        <v>7.1225502892169592</v>
      </c>
      <c r="E144" s="54">
        <f t="shared" si="34"/>
        <v>7.3629184549356221</v>
      </c>
      <c r="F144" s="39">
        <f t="shared" si="34"/>
        <v>7.4370709382151032</v>
      </c>
      <c r="G144" s="62"/>
      <c r="H144" s="7"/>
    </row>
    <row r="145" spans="1:8" x14ac:dyDescent="0.25">
      <c r="A145" s="1"/>
      <c r="B145" s="5"/>
      <c r="C145" s="6"/>
      <c r="D145" s="26"/>
      <c r="E145" s="33"/>
      <c r="F145" s="41"/>
      <c r="G145" s="64"/>
      <c r="H145" s="7"/>
    </row>
    <row r="146" spans="1:8" x14ac:dyDescent="0.25">
      <c r="A146" s="1"/>
      <c r="B146" s="5"/>
      <c r="C146" s="6"/>
      <c r="D146" s="25"/>
      <c r="E146" s="54"/>
      <c r="F146" s="41"/>
      <c r="G146" s="62"/>
      <c r="H146" s="7"/>
    </row>
    <row r="147" spans="1:8" x14ac:dyDescent="0.25">
      <c r="A147" s="1"/>
      <c r="B147" s="5" t="s">
        <v>57</v>
      </c>
      <c r="C147" s="6" t="s">
        <v>7</v>
      </c>
      <c r="D147" s="23">
        <f>SUMIFS([1]!Source1718[TotalFTES],[1]!Source1718[Department],$B147,[1]!Source1718[TermDesc],D$1)</f>
        <v>54.333999999999996</v>
      </c>
      <c r="E147" s="54">
        <f>SUMIFS([1]!Source1718[TotalFTES],[1]!Source1718[Department],$B147,[1]!Source1718[TermDesc],E$1)</f>
        <v>43.583999999999996</v>
      </c>
      <c r="F147" s="41">
        <v>46</v>
      </c>
      <c r="G147" s="62"/>
      <c r="H147" s="7"/>
    </row>
    <row r="148" spans="1:8" x14ac:dyDescent="0.25">
      <c r="A148" s="1"/>
      <c r="B148" s="5"/>
      <c r="C148" s="6" t="s">
        <v>9</v>
      </c>
      <c r="D148" s="24">
        <f>SUMIFS([1]!Source1718[FTEF],[1]!Source1718[Department],$B147,[1]!Source1718[TermDesc],D$1)</f>
        <v>4.1331000000000007</v>
      </c>
      <c r="E148" s="55">
        <f>SUMIFS([1]!Source1718[FTEF],[1]!Source1718[Department],$B147,[1]!Source1718[TermDesc],E$1)</f>
        <v>3.9997000000000003</v>
      </c>
      <c r="F148" s="40">
        <v>4</v>
      </c>
      <c r="G148" s="63">
        <v>4</v>
      </c>
      <c r="H148" s="7"/>
    </row>
    <row r="149" spans="1:8" x14ac:dyDescent="0.25">
      <c r="A149" s="1"/>
      <c r="B149" s="5"/>
      <c r="C149" s="6" t="s">
        <v>11</v>
      </c>
      <c r="D149" s="23">
        <f t="shared" ref="D149:F149" si="35">IF(D148&gt;0,D147/D148,"")</f>
        <v>13.146064697200645</v>
      </c>
      <c r="E149" s="54">
        <f t="shared" si="35"/>
        <v>10.896817261294595</v>
      </c>
      <c r="F149" s="39">
        <f t="shared" si="35"/>
        <v>11.5</v>
      </c>
      <c r="G149" s="62"/>
      <c r="H149" s="7"/>
    </row>
    <row r="150" spans="1:8" x14ac:dyDescent="0.25">
      <c r="A150" s="1"/>
      <c r="B150" s="5"/>
      <c r="C150" s="6"/>
      <c r="D150" s="26"/>
      <c r="E150" s="33"/>
      <c r="F150" s="41"/>
      <c r="G150" s="64"/>
      <c r="H150" s="7"/>
    </row>
    <row r="151" spans="1:8" x14ac:dyDescent="0.25">
      <c r="A151" s="1"/>
      <c r="B151" s="5"/>
      <c r="C151" s="6"/>
      <c r="D151" s="25"/>
      <c r="E151" s="54"/>
      <c r="F151" s="41"/>
      <c r="G151" s="62"/>
      <c r="H151" s="7"/>
    </row>
    <row r="152" spans="1:8" x14ac:dyDescent="0.25">
      <c r="A152" s="1"/>
      <c r="B152" s="5" t="s">
        <v>58</v>
      </c>
      <c r="C152" s="6" t="s">
        <v>7</v>
      </c>
      <c r="D152" s="23">
        <f>SUMIFS([1]!Source1718[TotalFTES],[1]!Source1718[Department],$B152,[1]!Source1718[TermDesc],D$1)</f>
        <v>43.2714</v>
      </c>
      <c r="E152" s="54">
        <f>SUMIFS([1]!Source1718[TotalFTES],[1]!Source1718[Department],$B152,[1]!Source1718[TermDesc],E$1)</f>
        <v>43.372399999999999</v>
      </c>
      <c r="F152" s="41">
        <v>43.37</v>
      </c>
      <c r="G152" s="62"/>
      <c r="H152" s="7"/>
    </row>
    <row r="153" spans="1:8" x14ac:dyDescent="0.25">
      <c r="A153" s="1"/>
      <c r="B153" s="5"/>
      <c r="C153" s="6" t="s">
        <v>9</v>
      </c>
      <c r="D153" s="24">
        <f>SUMIFS([1]!Source1718[FTEF],[1]!Source1718[Department],$B152,[1]!Source1718[TermDesc],D$1)</f>
        <v>5.1463000000000001</v>
      </c>
      <c r="E153" s="55">
        <f>SUMIFS([1]!Source1718[FTEF],[1]!Source1718[Department],$B152,[1]!Source1718[TermDesc],E$1)</f>
        <v>5.3959999999999999</v>
      </c>
      <c r="F153" s="40">
        <v>5.1459999999999999</v>
      </c>
      <c r="G153" s="63">
        <v>5.38</v>
      </c>
      <c r="H153" s="7" t="s">
        <v>59</v>
      </c>
    </row>
    <row r="154" spans="1:8" x14ac:dyDescent="0.25">
      <c r="A154" s="1"/>
      <c r="B154" s="5"/>
      <c r="C154" s="6" t="s">
        <v>11</v>
      </c>
      <c r="D154" s="23">
        <f t="shared" ref="D154:F154" si="36">IF(D153&gt;0,D152/D153,"")</f>
        <v>8.4082544740881797</v>
      </c>
      <c r="E154" s="54">
        <f t="shared" si="36"/>
        <v>8.0378799110452182</v>
      </c>
      <c r="F154" s="39">
        <f t="shared" si="36"/>
        <v>8.4279051690633491</v>
      </c>
      <c r="G154" s="62"/>
      <c r="H154" s="7"/>
    </row>
    <row r="155" spans="1:8" x14ac:dyDescent="0.25">
      <c r="A155" s="1"/>
      <c r="B155" s="5"/>
      <c r="C155" s="6"/>
      <c r="D155" s="26"/>
      <c r="E155" s="33"/>
      <c r="F155" s="41"/>
      <c r="G155" s="64"/>
      <c r="H155" s="7"/>
    </row>
    <row r="156" spans="1:8" x14ac:dyDescent="0.25">
      <c r="A156" s="1"/>
      <c r="B156" s="5"/>
      <c r="C156" s="6"/>
      <c r="D156" s="25"/>
      <c r="E156" s="54"/>
      <c r="F156" s="41"/>
      <c r="G156" s="62"/>
      <c r="H156" s="7"/>
    </row>
    <row r="157" spans="1:8" x14ac:dyDescent="0.25">
      <c r="A157" s="1"/>
      <c r="B157" s="5" t="s">
        <v>60</v>
      </c>
      <c r="C157" s="6" t="s">
        <v>7</v>
      </c>
      <c r="D157" s="23">
        <f>SUMIFS([1]!Source1718[TotalFTES],[1]!Source1718[Department],$B157,[1]!Source1718[TermDesc],D$1)</f>
        <v>174.42330000000001</v>
      </c>
      <c r="E157" s="54">
        <f>SUMIFS([1]!Source1718[TotalFTES],[1]!Source1718[Department],$B157,[1]!Source1718[TermDesc],E$1)</f>
        <v>190.28529999999998</v>
      </c>
      <c r="F157" s="41">
        <v>184</v>
      </c>
      <c r="G157" s="62"/>
      <c r="H157" s="7"/>
    </row>
    <row r="158" spans="1:8" x14ac:dyDescent="0.25">
      <c r="A158" s="1"/>
      <c r="B158" s="11"/>
      <c r="C158" s="12" t="s">
        <v>9</v>
      </c>
      <c r="D158" s="24">
        <f>SUMIFS([1]!Source1718[FTEF],[1]!Source1718[Department],$B157,[1]!Source1718[TermDesc],D$1)</f>
        <v>13.461999999999994</v>
      </c>
      <c r="E158" s="55">
        <f>SUMIFS([1]!Source1718[FTEF],[1]!Source1718[Department],$B157,[1]!Source1718[TermDesc],E$1)</f>
        <v>16.046899999999994</v>
      </c>
      <c r="F158" s="40">
        <v>12.4</v>
      </c>
      <c r="G158" s="63">
        <v>22.16</v>
      </c>
      <c r="H158" s="13" t="s">
        <v>119</v>
      </c>
    </row>
    <row r="159" spans="1:8" x14ac:dyDescent="0.25">
      <c r="A159" s="1"/>
      <c r="B159" s="5"/>
      <c r="C159" s="6" t="s">
        <v>11</v>
      </c>
      <c r="D159" s="23">
        <f t="shared" ref="D159:F159" si="37">IF(D158&gt;0,D157/D158,"")</f>
        <v>12.956715198336063</v>
      </c>
      <c r="E159" s="54">
        <f t="shared" si="37"/>
        <v>11.858072275642028</v>
      </c>
      <c r="F159" s="39">
        <f t="shared" si="37"/>
        <v>14.838709677419354</v>
      </c>
      <c r="G159" s="62"/>
      <c r="H159" s="7"/>
    </row>
    <row r="160" spans="1:8" x14ac:dyDescent="0.25">
      <c r="A160" s="1"/>
      <c r="B160" s="5"/>
      <c r="C160" s="6"/>
      <c r="D160" s="26"/>
      <c r="E160" s="33"/>
      <c r="F160" s="41"/>
      <c r="G160" s="64"/>
      <c r="H160" s="7"/>
    </row>
    <row r="161" spans="1:8" x14ac:dyDescent="0.25">
      <c r="A161" s="1"/>
      <c r="B161" s="5"/>
      <c r="C161" s="6"/>
      <c r="D161" s="25"/>
      <c r="E161" s="54"/>
      <c r="F161" s="41"/>
      <c r="G161" s="62"/>
      <c r="H161" s="7"/>
    </row>
    <row r="162" spans="1:8" x14ac:dyDescent="0.25">
      <c r="A162" s="1"/>
      <c r="B162" s="5" t="s">
        <v>61</v>
      </c>
      <c r="C162" s="6" t="s">
        <v>7</v>
      </c>
      <c r="D162" s="23">
        <f>SUMIFS([1]!Source1718[TotalFTES],[1]!Source1718[Department],$B162,[1]!Source1718[TermDesc],D$1)</f>
        <v>154.23500000000001</v>
      </c>
      <c r="E162" s="54">
        <f>SUMIFS([1]!Source1718[TotalFTES],[1]!Source1718[Department],$B162,[1]!Source1718[TermDesc],E$1)</f>
        <v>171.2655</v>
      </c>
      <c r="F162" s="41">
        <v>178</v>
      </c>
      <c r="G162" s="62"/>
      <c r="H162" s="7"/>
    </row>
    <row r="163" spans="1:8" x14ac:dyDescent="0.25">
      <c r="A163" s="1"/>
      <c r="B163" s="5"/>
      <c r="C163" s="6" t="s">
        <v>9</v>
      </c>
      <c r="D163" s="24">
        <f>SUMIFS([1]!Source1718[FTEF],[1]!Source1718[Department],$B162,[1]!Source1718[TermDesc],D$1)</f>
        <v>12.1609</v>
      </c>
      <c r="E163" s="55">
        <f>SUMIFS([1]!Source1718[FTEF],[1]!Source1718[Department],$B162,[1]!Source1718[TermDesc],E$1)</f>
        <v>12.501300000000002</v>
      </c>
      <c r="F163" s="40">
        <v>11.5</v>
      </c>
      <c r="G163" s="63">
        <v>11.9</v>
      </c>
      <c r="H163" s="7" t="s">
        <v>62</v>
      </c>
    </row>
    <row r="164" spans="1:8" x14ac:dyDescent="0.25">
      <c r="A164" s="1"/>
      <c r="B164" s="5"/>
      <c r="C164" s="6" t="s">
        <v>11</v>
      </c>
      <c r="D164" s="23">
        <f t="shared" ref="D164:F164" si="38">IF(D163&gt;0,D162/D163,"")</f>
        <v>12.682860643537897</v>
      </c>
      <c r="E164" s="54">
        <f t="shared" si="38"/>
        <v>13.699815219217198</v>
      </c>
      <c r="F164" s="39">
        <f t="shared" si="38"/>
        <v>15.478260869565217</v>
      </c>
      <c r="G164" s="62"/>
      <c r="H164" s="7"/>
    </row>
    <row r="165" spans="1:8" x14ac:dyDescent="0.25">
      <c r="A165" s="1"/>
      <c r="B165" s="5"/>
      <c r="C165" s="6"/>
      <c r="D165" s="26"/>
      <c r="E165" s="33"/>
      <c r="F165" s="41"/>
      <c r="G165" s="64"/>
      <c r="H165" s="7"/>
    </row>
    <row r="166" spans="1:8" x14ac:dyDescent="0.25">
      <c r="A166" s="1"/>
      <c r="B166" s="5"/>
      <c r="C166" s="6"/>
      <c r="D166" s="25"/>
      <c r="E166" s="54"/>
      <c r="F166" s="41"/>
      <c r="G166" s="62"/>
      <c r="H166" s="7"/>
    </row>
    <row r="167" spans="1:8" x14ac:dyDescent="0.25">
      <c r="A167" s="1"/>
      <c r="B167" t="s">
        <v>63</v>
      </c>
      <c r="C167" s="6" t="s">
        <v>7</v>
      </c>
      <c r="D167" s="23">
        <f>SUMIFS([1]!Source1718[TotalFTES],[1]!Source1718[Department],$B167,[1]!Source1718[TermDesc],D$1)</f>
        <v>67.880199999999988</v>
      </c>
      <c r="E167" s="54">
        <f>SUMIFS([1]!Source1718[TotalFTES],[1]!Source1718[Department],$B167,[1]!Source1718[TermDesc],E$1)</f>
        <v>60.1203</v>
      </c>
      <c r="F167" s="41">
        <v>73</v>
      </c>
      <c r="G167" s="62"/>
      <c r="H167" s="7"/>
    </row>
    <row r="168" spans="1:8" x14ac:dyDescent="0.25">
      <c r="A168" s="1"/>
      <c r="B168" s="14"/>
      <c r="C168" s="12" t="s">
        <v>9</v>
      </c>
      <c r="D168" s="24">
        <f>SUMIFS([1]!Source1718[FTEF],[1]!Source1718[Department],$B167,[1]!Source1718[TermDesc],D$1)</f>
        <v>11.700600000000001</v>
      </c>
      <c r="E168" s="55">
        <f>SUMIFS([1]!Source1718[FTEF],[1]!Source1718[Department],$B167,[1]!Source1718[TermDesc],E$1)</f>
        <v>19.407900000000001</v>
      </c>
      <c r="F168" s="40">
        <v>11.7</v>
      </c>
      <c r="G168" s="63">
        <v>12</v>
      </c>
      <c r="H168" s="13"/>
    </row>
    <row r="169" spans="1:8" x14ac:dyDescent="0.25">
      <c r="A169" s="1"/>
      <c r="B169" s="5"/>
      <c r="C169" s="6" t="s">
        <v>11</v>
      </c>
      <c r="D169" s="23">
        <f t="shared" ref="D169:F169" si="39">IF(D168&gt;0,D167/D168,"")</f>
        <v>5.8014289865476965</v>
      </c>
      <c r="E169" s="54">
        <f t="shared" si="39"/>
        <v>3.09772309214289</v>
      </c>
      <c r="F169" s="39">
        <f t="shared" si="39"/>
        <v>6.2393162393162394</v>
      </c>
      <c r="G169" s="62"/>
      <c r="H169" s="7"/>
    </row>
    <row r="170" spans="1:8" x14ac:dyDescent="0.25">
      <c r="A170" s="1"/>
      <c r="B170" s="5"/>
      <c r="C170" s="6"/>
      <c r="D170" s="26"/>
      <c r="E170" s="33"/>
      <c r="F170" s="41"/>
      <c r="G170" s="64"/>
      <c r="H170" s="7"/>
    </row>
    <row r="171" spans="1:8" x14ac:dyDescent="0.25">
      <c r="A171" s="1"/>
      <c r="B171" s="5"/>
      <c r="C171" s="6"/>
      <c r="D171" s="25"/>
      <c r="E171" s="54"/>
      <c r="F171" s="41"/>
      <c r="G171" s="62"/>
      <c r="H171" s="7"/>
    </row>
    <row r="172" spans="1:8" x14ac:dyDescent="0.25">
      <c r="A172" s="1"/>
      <c r="B172" t="s">
        <v>64</v>
      </c>
      <c r="C172" s="6" t="s">
        <v>7</v>
      </c>
      <c r="D172" s="23">
        <f>SUMIFS([1]!Source1718[TotalFTES],[1]!Source1718[Department],$B172,[1]!Source1718[TermDesc],D$1)</f>
        <v>99.21899999999998</v>
      </c>
      <c r="E172" s="54">
        <f>SUMIFS([1]!Source1718[TotalFTES],[1]!Source1718[Department],$B172,[1]!Source1718[TermDesc],E$1)</f>
        <v>103.48750000000003</v>
      </c>
      <c r="F172" s="41">
        <v>105</v>
      </c>
      <c r="G172" s="62"/>
      <c r="H172" s="7"/>
    </row>
    <row r="173" spans="1:8" x14ac:dyDescent="0.25">
      <c r="A173" s="1"/>
      <c r="B173" s="5"/>
      <c r="C173" s="6" t="s">
        <v>9</v>
      </c>
      <c r="D173" s="24">
        <f>SUMIFS([1]!Source1718[FTEF],[1]!Source1718[Department],$B172,[1]!Source1718[TermDesc],D$1)</f>
        <v>20.764300000000002</v>
      </c>
      <c r="E173" s="55">
        <f>SUMIFS([1]!Source1718[FTEF],[1]!Source1718[Department],$B172,[1]!Source1718[TermDesc],E$1)</f>
        <v>21.097800000000003</v>
      </c>
      <c r="F173" s="40">
        <v>20.763999999999999</v>
      </c>
      <c r="G173" s="63">
        <v>20.74</v>
      </c>
      <c r="H173" s="7"/>
    </row>
    <row r="174" spans="1:8" x14ac:dyDescent="0.25">
      <c r="A174" s="1"/>
      <c r="B174" s="5"/>
      <c r="C174" s="6" t="s">
        <v>11</v>
      </c>
      <c r="D174" s="23">
        <f t="shared" ref="D174:F174" si="40">IF(D173&gt;0,D172/D173,"")</f>
        <v>4.7783455257340712</v>
      </c>
      <c r="E174" s="54">
        <f t="shared" si="40"/>
        <v>4.9051322886746487</v>
      </c>
      <c r="F174" s="39">
        <f t="shared" si="40"/>
        <v>5.0568291273357735</v>
      </c>
      <c r="G174" s="62"/>
      <c r="H174" s="7"/>
    </row>
    <row r="175" spans="1:8" x14ac:dyDescent="0.25">
      <c r="A175" s="1"/>
      <c r="B175" s="5"/>
      <c r="C175" s="6"/>
      <c r="D175" s="26"/>
      <c r="E175" s="33"/>
      <c r="F175" s="41"/>
      <c r="G175" s="64"/>
      <c r="H175" s="7"/>
    </row>
    <row r="176" spans="1:8" x14ac:dyDescent="0.25">
      <c r="A176" s="1"/>
      <c r="B176" s="5"/>
      <c r="C176" s="6"/>
      <c r="D176" s="25"/>
      <c r="E176" s="54"/>
      <c r="F176" s="41"/>
      <c r="G176" s="62"/>
      <c r="H176" s="7"/>
    </row>
    <row r="177" spans="1:8" x14ac:dyDescent="0.25">
      <c r="A177" s="1"/>
      <c r="B177" s="5" t="s">
        <v>65</v>
      </c>
      <c r="C177" s="6" t="s">
        <v>7</v>
      </c>
      <c r="D177" s="23">
        <f>SUMIFS([1]!Source1718[TotalFTES],[1]!Source1718[Department],$B177,[1]!Source1718[TermDesc],D$1)</f>
        <v>408.31219999999962</v>
      </c>
      <c r="E177" s="54">
        <f>SUMIFS([1]!Source1718[TotalFTES],[1]!Source1718[Department],$B177,[1]!Source1718[TermDesc],E$1)</f>
        <v>366.70969999999988</v>
      </c>
      <c r="F177" s="41">
        <v>435</v>
      </c>
      <c r="G177" s="62"/>
      <c r="H177" s="7"/>
    </row>
    <row r="178" spans="1:8" x14ac:dyDescent="0.25">
      <c r="A178" s="1"/>
      <c r="B178" s="5"/>
      <c r="C178" s="6" t="s">
        <v>9</v>
      </c>
      <c r="D178" s="24">
        <f>SUMIFS([1]!Source1718[FTEF],[1]!Source1718[Department],$B177,[1]!Source1718[TermDesc],D$1)</f>
        <v>28.65070000000005</v>
      </c>
      <c r="E178" s="55">
        <f>SUMIFS([1]!Source1718[FTEF],[1]!Source1718[Department],$B177,[1]!Source1718[TermDesc],E$1)</f>
        <v>27.892000000000053</v>
      </c>
      <c r="F178" s="40">
        <v>25</v>
      </c>
      <c r="G178" s="63">
        <v>25.12</v>
      </c>
      <c r="H178" s="7" t="s">
        <v>66</v>
      </c>
    </row>
    <row r="179" spans="1:8" x14ac:dyDescent="0.25">
      <c r="A179" s="1"/>
      <c r="B179" s="5"/>
      <c r="C179" s="6" t="s">
        <v>11</v>
      </c>
      <c r="D179" s="23">
        <f t="shared" ref="D179:F179" si="41">IF(D178&gt;0,D177/D178,"")</f>
        <v>14.251386528077809</v>
      </c>
      <c r="E179" s="54">
        <f t="shared" si="41"/>
        <v>13.147486734547511</v>
      </c>
      <c r="F179" s="39">
        <f t="shared" si="41"/>
        <v>17.399999999999999</v>
      </c>
      <c r="G179" s="62"/>
      <c r="H179" s="7"/>
    </row>
    <row r="180" spans="1:8" x14ac:dyDescent="0.25">
      <c r="A180" s="1"/>
      <c r="B180" s="5"/>
      <c r="C180" s="6"/>
      <c r="D180" s="26"/>
      <c r="E180" s="33"/>
      <c r="F180" s="41"/>
      <c r="G180" s="64"/>
      <c r="H180" s="7"/>
    </row>
    <row r="181" spans="1:8" x14ac:dyDescent="0.25">
      <c r="A181" s="1"/>
      <c r="B181" s="5"/>
      <c r="C181" s="6"/>
      <c r="D181" s="25"/>
      <c r="E181" s="54"/>
      <c r="F181" s="41"/>
      <c r="G181" s="62"/>
      <c r="H181" s="7"/>
    </row>
    <row r="182" spans="1:8" x14ac:dyDescent="0.25">
      <c r="A182" s="1"/>
      <c r="B182" s="9" t="s">
        <v>14</v>
      </c>
      <c r="C182" s="2" t="s">
        <v>15</v>
      </c>
      <c r="D182" s="28">
        <f>SUMIFS(D132:D180,$C$132:$C$180,"FTES")</f>
        <v>1281.9141999999997</v>
      </c>
      <c r="E182" s="35">
        <f>SUMIFS(E132:E180,$C$132:$C$180,"FTES")</f>
        <v>1376.0328</v>
      </c>
      <c r="F182" s="43">
        <f>F177+F172+F167+F162+F157+F152+F147+F142+F137+F132</f>
        <v>1519.37</v>
      </c>
      <c r="G182" s="66"/>
      <c r="H182" s="7"/>
    </row>
    <row r="183" spans="1:8" x14ac:dyDescent="0.25">
      <c r="A183" s="1"/>
      <c r="B183" s="5"/>
      <c r="C183" s="2" t="s">
        <v>16</v>
      </c>
      <c r="D183" s="28">
        <f>SUMIFS(D132:D180,$C$132:$C$180,"FTEF")</f>
        <v>114.69020000000003</v>
      </c>
      <c r="E183" s="35">
        <f>SUMIFS(E132:E180,$C$132:$C$180,"FTEF")</f>
        <v>126.20730000000005</v>
      </c>
      <c r="F183" s="44">
        <f>F178+F173+F168+F163+F158+F153+F148+F143+F138+F133</f>
        <v>108.39500000000001</v>
      </c>
      <c r="G183" s="66">
        <f>G178+G173+G168+G163+G158+G153+G148+G143+G138+G133</f>
        <v>120.08</v>
      </c>
      <c r="H183" s="7"/>
    </row>
    <row r="184" spans="1:8" x14ac:dyDescent="0.25">
      <c r="A184" s="1"/>
      <c r="B184" s="5"/>
      <c r="C184" s="2" t="s">
        <v>11</v>
      </c>
      <c r="D184" s="27">
        <f t="shared" ref="D184:E184" si="42">IF(D183&gt;0,D182/D183,"")</f>
        <v>11.177190378951291</v>
      </c>
      <c r="E184" s="34">
        <f t="shared" si="42"/>
        <v>10.90295727743165</v>
      </c>
      <c r="F184" s="42">
        <f>F182/F183</f>
        <v>14.016974952719218</v>
      </c>
      <c r="G184" s="65"/>
      <c r="H184" s="7"/>
    </row>
    <row r="185" spans="1:8" x14ac:dyDescent="0.25">
      <c r="A185" s="1"/>
      <c r="B185" s="5"/>
      <c r="C185" s="6"/>
      <c r="D185" s="25"/>
      <c r="E185" s="54"/>
      <c r="F185" s="41"/>
      <c r="G185" s="62"/>
      <c r="H185" s="7"/>
    </row>
    <row r="186" spans="1:8" x14ac:dyDescent="0.25">
      <c r="A186" s="1"/>
      <c r="B186" s="5"/>
      <c r="C186" s="6"/>
      <c r="D186" s="25"/>
      <c r="E186" s="54"/>
      <c r="F186" s="41"/>
      <c r="G186" s="62"/>
      <c r="H186" s="7"/>
    </row>
    <row r="187" spans="1:8" x14ac:dyDescent="0.25">
      <c r="A187" s="4" t="s">
        <v>67</v>
      </c>
      <c r="B187" s="5" t="s">
        <v>68</v>
      </c>
      <c r="C187" s="6" t="s">
        <v>7</v>
      </c>
      <c r="D187" s="23">
        <f>SUMIFS([1]!Source1718[TotalFTES],[1]!Source1718[Department],$B187,[1]!Source1718[TermDesc],D$1)</f>
        <v>285.44049999999999</v>
      </c>
      <c r="E187" s="54">
        <f>SUMIFS([1]!Source1718[TotalFTES],[1]!Source1718[Department],$B187,[1]!Source1718[TermDesc],E$1)</f>
        <v>252.72770000000006</v>
      </c>
      <c r="F187" s="41">
        <v>270</v>
      </c>
      <c r="G187" s="62"/>
      <c r="H187" s="7"/>
    </row>
    <row r="188" spans="1:8" x14ac:dyDescent="0.25">
      <c r="A188" s="1" t="s">
        <v>69</v>
      </c>
      <c r="B188" s="5"/>
      <c r="C188" s="6" t="s">
        <v>9</v>
      </c>
      <c r="D188" s="24">
        <f>SUMIFS([1]!Source1718[FTEF],[1]!Source1718[Department],$B187,[1]!Source1718[TermDesc],D$1)</f>
        <v>22.267700000000001</v>
      </c>
      <c r="E188" s="55">
        <f>SUMIFS([1]!Source1718[FTEF],[1]!Source1718[Department],$B187,[1]!Source1718[TermDesc],E$1)</f>
        <v>21.4025</v>
      </c>
      <c r="F188" s="40">
        <v>19</v>
      </c>
      <c r="G188" s="63">
        <v>17.07</v>
      </c>
      <c r="H188" s="7"/>
    </row>
    <row r="189" spans="1:8" x14ac:dyDescent="0.25">
      <c r="A189" s="1"/>
      <c r="B189" s="5"/>
      <c r="C189" s="6" t="s">
        <v>11</v>
      </c>
      <c r="D189" s="23">
        <f t="shared" ref="D189:F189" si="43">IF(D188&gt;0,D187/D188,"")</f>
        <v>12.818589257085373</v>
      </c>
      <c r="E189" s="54">
        <f t="shared" si="43"/>
        <v>11.808326130124987</v>
      </c>
      <c r="F189" s="39">
        <f t="shared" si="43"/>
        <v>14.210526315789474</v>
      </c>
      <c r="G189" s="62"/>
      <c r="H189" s="7"/>
    </row>
    <row r="190" spans="1:8" x14ac:dyDescent="0.25">
      <c r="A190" s="1"/>
      <c r="B190" s="5"/>
      <c r="C190" s="6"/>
      <c r="D190" s="26"/>
      <c r="E190" s="33"/>
      <c r="F190" s="41"/>
      <c r="G190" s="64"/>
      <c r="H190" s="7"/>
    </row>
    <row r="191" spans="1:8" x14ac:dyDescent="0.25">
      <c r="A191" s="1"/>
      <c r="B191" s="5"/>
      <c r="C191" s="6"/>
      <c r="D191" s="25"/>
      <c r="E191" s="54"/>
      <c r="F191" s="41"/>
      <c r="G191" s="62"/>
      <c r="H191" s="7"/>
    </row>
    <row r="192" spans="1:8" x14ac:dyDescent="0.25">
      <c r="A192" s="1"/>
      <c r="B192" s="9" t="s">
        <v>14</v>
      </c>
      <c r="C192" s="2" t="s">
        <v>15</v>
      </c>
      <c r="D192" s="27">
        <f t="shared" ref="D192:E193" si="44">D187</f>
        <v>285.44049999999999</v>
      </c>
      <c r="E192" s="34">
        <f t="shared" si="44"/>
        <v>252.72770000000006</v>
      </c>
      <c r="F192" s="42">
        <v>294</v>
      </c>
      <c r="G192" s="65"/>
      <c r="H192" s="7"/>
    </row>
    <row r="193" spans="1:8" x14ac:dyDescent="0.25">
      <c r="A193" s="1"/>
      <c r="B193" s="5"/>
      <c r="C193" s="2" t="s">
        <v>16</v>
      </c>
      <c r="D193" s="27">
        <f t="shared" si="44"/>
        <v>22.267700000000001</v>
      </c>
      <c r="E193" s="34">
        <f t="shared" si="44"/>
        <v>21.4025</v>
      </c>
      <c r="F193" s="42">
        <v>19</v>
      </c>
      <c r="G193" s="65">
        <v>17.09</v>
      </c>
      <c r="H193" s="7"/>
    </row>
    <row r="194" spans="1:8" x14ac:dyDescent="0.25">
      <c r="A194" s="1"/>
      <c r="B194" s="5"/>
      <c r="C194" s="2" t="s">
        <v>11</v>
      </c>
      <c r="D194" s="27">
        <f t="shared" ref="D194:E194" si="45">IF(D193&gt;0,D192/D193,"")</f>
        <v>12.818589257085373</v>
      </c>
      <c r="E194" s="34">
        <f t="shared" si="45"/>
        <v>11.808326130124987</v>
      </c>
      <c r="F194" s="42">
        <f>F192/F193</f>
        <v>15.473684210526315</v>
      </c>
      <c r="G194" s="65"/>
      <c r="H194" s="7"/>
    </row>
    <row r="195" spans="1:8" x14ac:dyDescent="0.25">
      <c r="A195" s="1"/>
      <c r="B195" s="5"/>
      <c r="C195" s="6"/>
      <c r="D195" s="25"/>
      <c r="E195" s="54"/>
      <c r="F195" s="41"/>
      <c r="G195" s="62"/>
      <c r="H195" s="7"/>
    </row>
    <row r="196" spans="1:8" x14ac:dyDescent="0.25">
      <c r="A196" s="1"/>
      <c r="B196" s="5"/>
      <c r="C196" s="6"/>
      <c r="D196" s="25"/>
      <c r="E196" s="54"/>
      <c r="F196" s="41"/>
      <c r="G196" s="62"/>
      <c r="H196" s="7"/>
    </row>
    <row r="197" spans="1:8" x14ac:dyDescent="0.25">
      <c r="A197" s="4" t="s">
        <v>70</v>
      </c>
      <c r="B197" s="5" t="s">
        <v>71</v>
      </c>
      <c r="C197" s="6" t="s">
        <v>7</v>
      </c>
      <c r="D197" s="23">
        <f>SUMIFS([1]!Source1718[TotalFTES],[1]!Source1718[Department],$B197,[1]!Source1718[TermDesc],D$1)</f>
        <v>736.53530000000001</v>
      </c>
      <c r="E197" s="54">
        <f>SUMIFS([1]!Source1718[TotalFTES],[1]!Source1718[Department],$B197,[1]!Source1718[TermDesc],E$1)</f>
        <v>640.29369999999972</v>
      </c>
      <c r="F197" s="41">
        <v>755</v>
      </c>
      <c r="G197" s="62"/>
      <c r="H197" s="7"/>
    </row>
    <row r="198" spans="1:8" x14ac:dyDescent="0.25">
      <c r="A198" s="1" t="s">
        <v>72</v>
      </c>
      <c r="B198" s="5"/>
      <c r="C198" s="6" t="s">
        <v>9</v>
      </c>
      <c r="D198" s="24">
        <f>SUMIFS([1]!Source1718[FTEF],[1]!Source1718[Department],$B197,[1]!Source1718[TermDesc],D$1)</f>
        <v>64.757900000000049</v>
      </c>
      <c r="E198" s="55">
        <f>SUMIFS([1]!Source1718[FTEF],[1]!Source1718[Department],$B197,[1]!Source1718[TermDesc],E$1)</f>
        <v>60.831400000000038</v>
      </c>
      <c r="F198" s="40">
        <v>57.831000000000003</v>
      </c>
      <c r="G198" s="63">
        <v>52.94</v>
      </c>
      <c r="H198" s="7" t="s">
        <v>73</v>
      </c>
    </row>
    <row r="199" spans="1:8" x14ac:dyDescent="0.25">
      <c r="A199" s="1"/>
      <c r="B199" s="5"/>
      <c r="C199" s="6" t="s">
        <v>11</v>
      </c>
      <c r="D199" s="23">
        <f t="shared" ref="D199:F199" si="46">IF(D198&gt;0,D197/D198,"")</f>
        <v>11.373674872100539</v>
      </c>
      <c r="E199" s="54">
        <f t="shared" si="46"/>
        <v>10.525710406138924</v>
      </c>
      <c r="F199" s="39">
        <f t="shared" si="46"/>
        <v>13.055281769293284</v>
      </c>
      <c r="G199" s="62"/>
      <c r="H199" s="7"/>
    </row>
    <row r="200" spans="1:8" x14ac:dyDescent="0.25">
      <c r="A200" s="1"/>
      <c r="B200" s="5"/>
      <c r="C200" s="6"/>
      <c r="D200" s="26"/>
      <c r="E200" s="33"/>
      <c r="F200" s="41"/>
      <c r="G200" s="64"/>
      <c r="H200" s="7"/>
    </row>
    <row r="201" spans="1:8" x14ac:dyDescent="0.25">
      <c r="A201" s="1"/>
      <c r="B201" s="5"/>
      <c r="C201" s="6"/>
      <c r="D201" s="25"/>
      <c r="E201" s="54"/>
      <c r="F201" s="41"/>
      <c r="G201" s="62"/>
      <c r="H201" s="7"/>
    </row>
    <row r="202" spans="1:8" x14ac:dyDescent="0.25">
      <c r="A202" s="1"/>
      <c r="B202" s="5" t="s">
        <v>74</v>
      </c>
      <c r="C202" s="6" t="s">
        <v>7</v>
      </c>
      <c r="D202" s="23">
        <f>SUMIFS([1]!Source1718[TotalFTES],[1]!Source1718[Department],$B202,[1]!Source1718[TermDesc],D$1)</f>
        <v>317.98389999999989</v>
      </c>
      <c r="E202" s="54">
        <f>SUMIFS([1]!Source1718[TotalFTES],[1]!Source1718[Department],$B202,[1]!Source1718[TermDesc],E$1)</f>
        <v>291.11189999999999</v>
      </c>
      <c r="F202" s="41">
        <v>322</v>
      </c>
      <c r="G202" s="62"/>
      <c r="H202" s="7"/>
    </row>
    <row r="203" spans="1:8" x14ac:dyDescent="0.25">
      <c r="A203" s="1"/>
      <c r="B203" s="5" t="s">
        <v>75</v>
      </c>
      <c r="C203" s="6" t="s">
        <v>9</v>
      </c>
      <c r="D203" s="24">
        <f>SUMIFS([1]!Source1718[FTEF],[1]!Source1718[Department],$B202,[1]!Source1718[TermDesc],D$1)</f>
        <v>24.599199999999975</v>
      </c>
      <c r="E203" s="55">
        <f>SUMIFS([1]!Source1718[FTEF],[1]!Source1718[Department],$B202,[1]!Source1718[TermDesc],E$1)</f>
        <v>24.599199999999971</v>
      </c>
      <c r="F203" s="40">
        <v>22.599</v>
      </c>
      <c r="G203" s="63">
        <v>23.73</v>
      </c>
      <c r="H203" s="7" t="s">
        <v>76</v>
      </c>
    </row>
    <row r="204" spans="1:8" x14ac:dyDescent="0.25">
      <c r="A204" s="1"/>
      <c r="B204" s="5" t="s">
        <v>77</v>
      </c>
      <c r="C204" s="6" t="s">
        <v>11</v>
      </c>
      <c r="D204" s="23">
        <f>IF(D203&gt;0,D202/D203,"")</f>
        <v>12.926595173826801</v>
      </c>
      <c r="E204" s="54">
        <f>IF(E203&gt;0,E202/E203,"")</f>
        <v>11.834201925265877</v>
      </c>
      <c r="F204" s="39">
        <f t="shared" ref="F204" si="47">IF(F203&gt;0,F202/F203,"")</f>
        <v>14.248418071596088</v>
      </c>
      <c r="G204" s="62"/>
      <c r="H204" s="7"/>
    </row>
    <row r="205" spans="1:8" x14ac:dyDescent="0.25">
      <c r="A205" s="1"/>
      <c r="B205" s="5"/>
      <c r="C205" s="6"/>
      <c r="D205" s="23"/>
      <c r="E205" s="56"/>
      <c r="F205" s="46"/>
      <c r="G205" s="68"/>
      <c r="H205" s="7"/>
    </row>
    <row r="206" spans="1:8" x14ac:dyDescent="0.25">
      <c r="A206" s="1"/>
      <c r="B206" s="5"/>
      <c r="C206" s="6"/>
      <c r="D206" s="23"/>
      <c r="E206" s="56"/>
      <c r="F206" s="46"/>
      <c r="G206" s="68"/>
      <c r="H206" s="7"/>
    </row>
    <row r="207" spans="1:8" x14ac:dyDescent="0.25">
      <c r="A207" s="5"/>
      <c r="B207" s="5" t="s">
        <v>78</v>
      </c>
      <c r="C207" s="6" t="s">
        <v>7</v>
      </c>
      <c r="D207" s="23">
        <f>SUMIFS([1]!Source1718[TotalFTES],[1]!Source1718[Department],$B207,[1]!Source1718[TermDesc],D$1)</f>
        <v>100.7445</v>
      </c>
      <c r="E207" s="54">
        <f>SUMIFS([1]!Source1718[TotalFTES],[1]!Source1718[Department],$B207,[1]!Source1718[TermDesc],E$1)</f>
        <v>111.67230000000001</v>
      </c>
      <c r="F207" s="41">
        <v>116</v>
      </c>
      <c r="G207" s="62"/>
      <c r="H207" s="7"/>
    </row>
    <row r="208" spans="1:8" x14ac:dyDescent="0.25">
      <c r="A208" s="5"/>
      <c r="B208" s="6"/>
      <c r="C208" s="6" t="s">
        <v>9</v>
      </c>
      <c r="D208" s="24">
        <f>SUMIFS([1]!Source1718[FTEF],[1]!Source1718[Department],$B207,[1]!Source1718[TermDesc],D$1)</f>
        <v>7.8500000000000041</v>
      </c>
      <c r="E208" s="55">
        <f>SUMIFS([1]!Source1718[FTEF],[1]!Source1718[Department],$B207,[1]!Source1718[TermDesc],E$1)</f>
        <v>8.6000000000000014</v>
      </c>
      <c r="F208" s="41">
        <v>7.6</v>
      </c>
      <c r="G208" s="63">
        <v>8.1999999999999993</v>
      </c>
      <c r="H208" s="7" t="s">
        <v>23</v>
      </c>
    </row>
    <row r="209" spans="1:8" x14ac:dyDescent="0.25">
      <c r="A209" s="5"/>
      <c r="B209" s="6"/>
      <c r="C209" s="6" t="s">
        <v>11</v>
      </c>
      <c r="D209" s="23">
        <f t="shared" ref="D209" si="48">IF(D208&gt;0,D207/D208,"")</f>
        <v>12.833694267515916</v>
      </c>
      <c r="E209" s="54">
        <f>IF(E208&gt;0,E207/E208,"")</f>
        <v>12.985151162790697</v>
      </c>
      <c r="F209" s="39">
        <f t="shared" ref="F209" si="49">IF(F208&gt;0,F207/F208,"")</f>
        <v>15.263157894736842</v>
      </c>
      <c r="G209" s="62"/>
      <c r="H209" s="7"/>
    </row>
    <row r="210" spans="1:8" x14ac:dyDescent="0.25">
      <c r="A210" s="5"/>
      <c r="B210" s="6"/>
      <c r="C210" s="8"/>
      <c r="D210" s="26"/>
      <c r="E210" s="57"/>
      <c r="F210" s="42"/>
      <c r="G210" s="69"/>
      <c r="H210" s="7"/>
    </row>
    <row r="211" spans="1:8" x14ac:dyDescent="0.25">
      <c r="A211" s="1"/>
      <c r="B211" s="5"/>
      <c r="C211" s="6"/>
      <c r="D211" s="25"/>
      <c r="E211" s="54"/>
      <c r="F211" s="41"/>
      <c r="G211" s="62"/>
      <c r="H211" s="7"/>
    </row>
    <row r="212" spans="1:8" x14ac:dyDescent="0.25">
      <c r="A212" s="1"/>
      <c r="B212" s="9" t="s">
        <v>14</v>
      </c>
      <c r="C212" s="2" t="s">
        <v>15</v>
      </c>
      <c r="D212" s="27">
        <f>D197+D202+D207</f>
        <v>1155.2637</v>
      </c>
      <c r="E212" s="34">
        <f>E197+E202+E207</f>
        <v>1043.0778999999998</v>
      </c>
      <c r="F212" s="43">
        <f>F207+F202+F197</f>
        <v>1193</v>
      </c>
      <c r="G212" s="65"/>
      <c r="H212" s="7"/>
    </row>
    <row r="213" spans="1:8" x14ac:dyDescent="0.25">
      <c r="A213" s="1"/>
      <c r="B213" s="5"/>
      <c r="C213" s="2" t="s">
        <v>16</v>
      </c>
      <c r="D213" s="27">
        <f>D198+D203+D208</f>
        <v>97.20710000000004</v>
      </c>
      <c r="E213" s="34">
        <f>E198+E203+E208</f>
        <v>94.030600000000021</v>
      </c>
      <c r="F213" s="44">
        <f>F208+F203+F198</f>
        <v>88.03</v>
      </c>
      <c r="G213" s="65">
        <f>G208+G203+G198</f>
        <v>84.87</v>
      </c>
      <c r="H213" s="7"/>
    </row>
    <row r="214" spans="1:8" x14ac:dyDescent="0.25">
      <c r="A214" s="1"/>
      <c r="B214" s="5"/>
      <c r="C214" s="2" t="s">
        <v>11</v>
      </c>
      <c r="D214" s="27">
        <f t="shared" ref="D214:E214" si="50">IF(D213&gt;0,D212/D213,"")</f>
        <v>11.884560901415632</v>
      </c>
      <c r="E214" s="34">
        <f t="shared" si="50"/>
        <v>11.092962290998882</v>
      </c>
      <c r="F214" s="44">
        <f>F212/F213</f>
        <v>13.552198114279223</v>
      </c>
      <c r="G214" s="65"/>
      <c r="H214" s="7"/>
    </row>
    <row r="215" spans="1:8" x14ac:dyDescent="0.25">
      <c r="A215" s="1"/>
      <c r="B215" s="5"/>
      <c r="C215" s="6"/>
      <c r="D215" s="25"/>
      <c r="E215" s="54"/>
      <c r="F215" s="46"/>
      <c r="G215" s="62"/>
      <c r="H215" s="7"/>
    </row>
    <row r="216" spans="1:8" x14ac:dyDescent="0.25">
      <c r="A216" s="1"/>
      <c r="B216" s="5"/>
      <c r="C216" s="6"/>
      <c r="D216" s="25"/>
      <c r="E216" s="54"/>
      <c r="F216" s="41"/>
      <c r="G216" s="62"/>
      <c r="H216" s="7"/>
    </row>
    <row r="217" spans="1:8" x14ac:dyDescent="0.25">
      <c r="A217" s="4" t="s">
        <v>79</v>
      </c>
      <c r="B217" s="5" t="s">
        <v>80</v>
      </c>
      <c r="C217" s="6" t="s">
        <v>7</v>
      </c>
      <c r="D217" s="23">
        <f>SUMIFS([1]!Source1718[TotalFTES],[1]!Source1718[Department],$B217,[1]!Source1718[TermDesc],D$1)</f>
        <v>61</v>
      </c>
      <c r="E217" s="54">
        <f>SUMIFS([1]!Source1718[TotalFTES],[1]!Source1718[Department],$B217,[1]!Source1718[TermDesc],E$1)</f>
        <v>75</v>
      </c>
      <c r="F217" s="41">
        <v>68</v>
      </c>
      <c r="G217" s="62"/>
      <c r="H217" s="7"/>
    </row>
    <row r="218" spans="1:8" x14ac:dyDescent="0.25">
      <c r="A218" s="1" t="s">
        <v>81</v>
      </c>
      <c r="B218" s="5"/>
      <c r="C218" s="6" t="s">
        <v>9</v>
      </c>
      <c r="D218" s="24">
        <f>SUMIFS([1]!Source1718[FTEF],[1]!Source1718[Department],$B217,[1]!Source1718[TermDesc],D$1)</f>
        <v>4.1665000000000001</v>
      </c>
      <c r="E218" s="55">
        <f>SUMIFS([1]!Source1718[FTEF],[1]!Source1718[Department],$B217,[1]!Source1718[TermDesc],E$1)</f>
        <v>4.9748000000000001</v>
      </c>
      <c r="F218" s="41">
        <v>4.0999999999999996</v>
      </c>
      <c r="G218" s="63">
        <v>5</v>
      </c>
      <c r="H218" s="7"/>
    </row>
    <row r="219" spans="1:8" x14ac:dyDescent="0.25">
      <c r="A219" s="1"/>
      <c r="B219" s="5"/>
      <c r="C219" s="6" t="s">
        <v>11</v>
      </c>
      <c r="D219" s="23">
        <f t="shared" ref="D219:F219" si="51">IF(D218&gt;0,D217/D218,"")</f>
        <v>14.640585623424936</v>
      </c>
      <c r="E219" s="54">
        <f t="shared" si="51"/>
        <v>15.075982954088607</v>
      </c>
      <c r="F219" s="39">
        <f t="shared" si="51"/>
        <v>16.585365853658537</v>
      </c>
      <c r="G219" s="62"/>
      <c r="H219" s="7"/>
    </row>
    <row r="220" spans="1:8" x14ac:dyDescent="0.25">
      <c r="A220" s="1"/>
      <c r="B220" s="5"/>
      <c r="C220" s="6"/>
      <c r="D220" s="26"/>
      <c r="E220" s="33"/>
      <c r="F220" s="46"/>
      <c r="G220" s="64"/>
      <c r="H220" s="7"/>
    </row>
    <row r="221" spans="1:8" x14ac:dyDescent="0.25">
      <c r="A221" s="1"/>
      <c r="B221" s="5"/>
      <c r="C221" s="6"/>
      <c r="D221" s="25"/>
      <c r="E221" s="54"/>
      <c r="F221" s="41"/>
      <c r="G221" s="62"/>
      <c r="H221" s="7"/>
    </row>
    <row r="222" spans="1:8" x14ac:dyDescent="0.25">
      <c r="A222" s="1"/>
      <c r="B222" s="5" t="s">
        <v>82</v>
      </c>
      <c r="C222" s="6" t="s">
        <v>7</v>
      </c>
      <c r="D222" s="23">
        <f>SUMIFS([1]!Source1718[TotalFTES],[1]!Source1718[Department],$B222,[1]!Source1718[TermDesc],D$1)</f>
        <v>151.89510000000001</v>
      </c>
      <c r="E222" s="54">
        <f>SUMIFS([1]!Source1718[TotalFTES],[1]!Source1718[Department],$B222,[1]!Source1718[TermDesc],E$1)</f>
        <v>124.64340000000001</v>
      </c>
      <c r="F222" s="41">
        <v>153</v>
      </c>
      <c r="G222" s="62"/>
      <c r="H222" s="7"/>
    </row>
    <row r="223" spans="1:8" x14ac:dyDescent="0.25">
      <c r="A223" s="1"/>
      <c r="B223" s="5"/>
      <c r="C223" s="6" t="s">
        <v>9</v>
      </c>
      <c r="D223" s="24">
        <f>SUMIFS([1]!Source1718[FTEF],[1]!Source1718[Department],$B222,[1]!Source1718[TermDesc],D$1)</f>
        <v>11.7858</v>
      </c>
      <c r="E223" s="55">
        <f>SUMIFS([1]!Source1718[FTEF],[1]!Source1718[Department],$B222,[1]!Source1718[TermDesc],E$1)</f>
        <v>13.464299999999998</v>
      </c>
      <c r="F223" s="41">
        <v>10.199999999999999</v>
      </c>
      <c r="G223" s="63">
        <v>8.66</v>
      </c>
      <c r="H223" s="7" t="s">
        <v>83</v>
      </c>
    </row>
    <row r="224" spans="1:8" x14ac:dyDescent="0.25">
      <c r="A224" s="1"/>
      <c r="B224" s="5"/>
      <c r="C224" s="6" t="s">
        <v>11</v>
      </c>
      <c r="D224" s="23">
        <f t="shared" ref="D224:F224" si="52">IF(D223&gt;0,D222/D223,"")</f>
        <v>12.887975360179199</v>
      </c>
      <c r="E224" s="54">
        <f t="shared" si="52"/>
        <v>9.2573249259152011</v>
      </c>
      <c r="F224" s="39">
        <f t="shared" si="52"/>
        <v>15.000000000000002</v>
      </c>
      <c r="G224" s="62"/>
      <c r="H224" s="7"/>
    </row>
    <row r="225" spans="1:8" x14ac:dyDescent="0.25">
      <c r="A225" s="1"/>
      <c r="B225" s="5"/>
      <c r="C225" s="6"/>
      <c r="D225" s="23"/>
      <c r="E225" s="54"/>
      <c r="F225" s="40"/>
      <c r="G225" s="62"/>
      <c r="H225" s="7"/>
    </row>
    <row r="226" spans="1:8" x14ac:dyDescent="0.25">
      <c r="A226" s="1"/>
      <c r="B226" s="5"/>
      <c r="C226" s="6"/>
      <c r="D226" s="26"/>
      <c r="E226" s="33"/>
      <c r="F226" s="46"/>
      <c r="G226" s="64"/>
      <c r="H226" s="7"/>
    </row>
    <row r="227" spans="1:8" x14ac:dyDescent="0.25">
      <c r="A227" s="1"/>
      <c r="B227" s="9" t="s">
        <v>14</v>
      </c>
      <c r="C227" s="2" t="s">
        <v>15</v>
      </c>
      <c r="D227" s="27">
        <f t="shared" ref="D227:F228" si="53">D217+D222</f>
        <v>212.89510000000001</v>
      </c>
      <c r="E227" s="34">
        <f t="shared" si="53"/>
        <v>199.64340000000001</v>
      </c>
      <c r="F227" s="43">
        <f t="shared" si="53"/>
        <v>221</v>
      </c>
      <c r="G227" s="65"/>
      <c r="H227" s="7"/>
    </row>
    <row r="228" spans="1:8" x14ac:dyDescent="0.25">
      <c r="A228" s="1"/>
      <c r="B228" s="5"/>
      <c r="C228" s="2" t="s">
        <v>16</v>
      </c>
      <c r="D228" s="27">
        <f t="shared" si="53"/>
        <v>15.952300000000001</v>
      </c>
      <c r="E228" s="34">
        <f t="shared" si="53"/>
        <v>18.439099999999996</v>
      </c>
      <c r="F228" s="43">
        <f t="shared" si="53"/>
        <v>14.299999999999999</v>
      </c>
      <c r="G228" s="65">
        <v>13.66</v>
      </c>
      <c r="H228" s="7"/>
    </row>
    <row r="229" spans="1:8" x14ac:dyDescent="0.25">
      <c r="A229" s="1"/>
      <c r="B229" s="5"/>
      <c r="C229" s="2" t="s">
        <v>11</v>
      </c>
      <c r="D229" s="27">
        <f t="shared" ref="D229:E229" si="54">IF(D228&gt;0,D227/D228,"")</f>
        <v>13.345730709678229</v>
      </c>
      <c r="E229" s="34">
        <f t="shared" si="54"/>
        <v>10.827177031416937</v>
      </c>
      <c r="F229" s="44">
        <f>F227/F228</f>
        <v>15.454545454545455</v>
      </c>
      <c r="G229" s="65"/>
      <c r="H229" s="7"/>
    </row>
    <row r="230" spans="1:8" x14ac:dyDescent="0.25">
      <c r="A230" s="1"/>
      <c r="B230" s="5"/>
      <c r="C230" s="6"/>
      <c r="D230" s="25"/>
      <c r="E230" s="54"/>
      <c r="F230" s="46"/>
      <c r="G230" s="62"/>
      <c r="H230" s="7"/>
    </row>
    <row r="231" spans="1:8" x14ac:dyDescent="0.25">
      <c r="A231" s="1"/>
      <c r="B231" s="5"/>
      <c r="C231" s="6"/>
      <c r="D231" s="25"/>
      <c r="E231" s="54"/>
      <c r="F231" s="41"/>
      <c r="G231" s="62"/>
      <c r="H231" s="7"/>
    </row>
    <row r="232" spans="1:8" x14ac:dyDescent="0.25">
      <c r="A232" s="4" t="s">
        <v>84</v>
      </c>
      <c r="B232" s="5" t="s">
        <v>85</v>
      </c>
      <c r="C232" s="6" t="s">
        <v>7</v>
      </c>
      <c r="D232" s="23">
        <f>SUMIFS([1]!Source1718[TotalFTES],[1]!Source1718[Department],$B232,[1]!Source1718[TermDesc],D$1)</f>
        <v>87.736399999999989</v>
      </c>
      <c r="E232" s="54">
        <f>SUMIFS([1]!Source1718[TotalFTES],[1]!Source1718[Department],$B232,[1]!Source1718[TermDesc],E$1)</f>
        <v>107.94439999999997</v>
      </c>
      <c r="F232" s="41">
        <v>110</v>
      </c>
      <c r="G232" s="62"/>
      <c r="H232" s="7"/>
    </row>
    <row r="233" spans="1:8" x14ac:dyDescent="0.25">
      <c r="A233" s="1" t="s">
        <v>86</v>
      </c>
      <c r="B233" s="5"/>
      <c r="C233" s="6" t="s">
        <v>9</v>
      </c>
      <c r="D233" s="24">
        <f>SUMIFS([1]!Source1718[FTEF],[1]!Source1718[Department],$B232,[1]!Source1718[TermDesc],D$1)</f>
        <v>6.4899000000000013</v>
      </c>
      <c r="E233" s="55">
        <f>SUMIFS([1]!Source1718[FTEF],[1]!Source1718[Department],$B232,[1]!Source1718[TermDesc],E$1)</f>
        <v>7.8866000000000023</v>
      </c>
      <c r="F233" s="41">
        <v>6.2</v>
      </c>
      <c r="G233" s="63">
        <v>6.04</v>
      </c>
      <c r="H233" s="7"/>
    </row>
    <row r="234" spans="1:8" x14ac:dyDescent="0.25">
      <c r="A234" s="1"/>
      <c r="B234" s="5"/>
      <c r="C234" s="6" t="s">
        <v>11</v>
      </c>
      <c r="D234" s="23">
        <f t="shared" ref="D234:F234" si="55">IF(D233&gt;0,D232/D233,"")</f>
        <v>13.518914004838283</v>
      </c>
      <c r="E234" s="54">
        <f t="shared" si="55"/>
        <v>13.687064134100872</v>
      </c>
      <c r="F234" s="39">
        <f t="shared" si="55"/>
        <v>17.741935483870968</v>
      </c>
      <c r="G234" s="62"/>
      <c r="H234" s="7"/>
    </row>
    <row r="235" spans="1:8" x14ac:dyDescent="0.25">
      <c r="A235" s="1"/>
      <c r="B235" s="5"/>
      <c r="C235" s="6"/>
      <c r="D235" s="26"/>
      <c r="E235" s="33"/>
      <c r="F235" s="46"/>
      <c r="G235" s="64"/>
      <c r="H235" s="7"/>
    </row>
    <row r="236" spans="1:8" x14ac:dyDescent="0.25">
      <c r="A236" s="1"/>
      <c r="B236" s="5"/>
      <c r="C236" s="6"/>
      <c r="D236" s="25"/>
      <c r="E236" s="54"/>
      <c r="F236" s="41"/>
      <c r="G236" s="62"/>
      <c r="H236" s="7"/>
    </row>
    <row r="237" spans="1:8" x14ac:dyDescent="0.25">
      <c r="A237" s="1"/>
      <c r="B237" s="5" t="s">
        <v>87</v>
      </c>
      <c r="C237" s="6" t="s">
        <v>7</v>
      </c>
      <c r="D237" s="23">
        <f>SUMIFS([1]!Source1718[TotalFTES],[1]!Source1718[Department],$B237,[1]!Source1718[TermDesc],D$1)</f>
        <v>53.29999999999999</v>
      </c>
      <c r="E237" s="54">
        <f>SUMIFS([1]!Source1718[TotalFTES],[1]!Source1718[Department],$B237,[1]!Source1718[TermDesc],E$1)</f>
        <v>53.6</v>
      </c>
      <c r="F237" s="41">
        <v>53.3</v>
      </c>
      <c r="G237" s="62"/>
      <c r="H237" s="7"/>
    </row>
    <row r="238" spans="1:8" x14ac:dyDescent="0.25">
      <c r="A238" s="1"/>
      <c r="B238" s="5"/>
      <c r="C238" s="6" t="s">
        <v>9</v>
      </c>
      <c r="D238" s="24">
        <f>SUMIFS([1]!Source1718[FTEF],[1]!Source1718[Department],$B237,[1]!Source1718[TermDesc],D$1)</f>
        <v>2.5100000000000002</v>
      </c>
      <c r="E238" s="55">
        <f>SUMIFS([1]!Source1718[FTEF],[1]!Source1718[Department],$B237,[1]!Source1718[TermDesc],E$1)</f>
        <v>2.74</v>
      </c>
      <c r="F238" s="41">
        <v>2.5099999999999998</v>
      </c>
      <c r="G238" s="63">
        <v>2.54</v>
      </c>
      <c r="H238" s="7"/>
    </row>
    <row r="239" spans="1:8" x14ac:dyDescent="0.25">
      <c r="A239" s="1"/>
      <c r="B239" s="5"/>
      <c r="C239" s="6" t="s">
        <v>11</v>
      </c>
      <c r="D239" s="23">
        <f t="shared" ref="D239:F239" si="56">IF(D238&gt;0,D237/D238,"")</f>
        <v>21.235059760956169</v>
      </c>
      <c r="E239" s="54">
        <f t="shared" si="56"/>
        <v>19.562043795620436</v>
      </c>
      <c r="F239" s="39">
        <f t="shared" si="56"/>
        <v>21.235059760956176</v>
      </c>
      <c r="G239" s="62"/>
      <c r="H239" s="7"/>
    </row>
    <row r="240" spans="1:8" x14ac:dyDescent="0.25">
      <c r="A240" s="1"/>
      <c r="B240" s="5"/>
      <c r="C240" s="6"/>
      <c r="D240" s="26"/>
      <c r="E240" s="33"/>
      <c r="F240" s="46"/>
      <c r="G240" s="64"/>
      <c r="H240" s="7"/>
    </row>
    <row r="241" spans="1:8" x14ac:dyDescent="0.25">
      <c r="A241" s="1"/>
      <c r="B241" s="5"/>
      <c r="C241" s="6"/>
      <c r="D241" s="25"/>
      <c r="E241" s="54"/>
      <c r="F241" s="41"/>
      <c r="G241" s="62"/>
      <c r="H241" s="7"/>
    </row>
    <row r="242" spans="1:8" x14ac:dyDescent="0.25">
      <c r="A242" s="1"/>
      <c r="B242" s="5"/>
      <c r="C242" s="6"/>
      <c r="D242" s="25"/>
      <c r="E242" s="54"/>
      <c r="F242" s="41"/>
      <c r="G242" s="62"/>
      <c r="H242" s="7"/>
    </row>
    <row r="243" spans="1:8" x14ac:dyDescent="0.25">
      <c r="A243" s="1"/>
      <c r="B243" s="5" t="s">
        <v>88</v>
      </c>
      <c r="C243" s="6" t="s">
        <v>7</v>
      </c>
      <c r="D243" s="23">
        <f>SUMIFS([1]!Source1718[TotalFTES],[1]!Source1718[Department],$B243,[1]!Source1718[TermDesc],D$1)</f>
        <v>420.44050000000004</v>
      </c>
      <c r="E243" s="54">
        <f>SUMIFS([1]!Source1718[TotalFTES],[1]!Source1718[Department],$B243,[1]!Source1718[TermDesc],E$1)</f>
        <v>413.49230000000011</v>
      </c>
      <c r="F243" s="41">
        <v>424</v>
      </c>
      <c r="G243" s="62"/>
      <c r="H243" s="7"/>
    </row>
    <row r="244" spans="1:8" x14ac:dyDescent="0.25">
      <c r="A244" s="1"/>
      <c r="B244" s="5"/>
      <c r="C244" s="6" t="s">
        <v>9</v>
      </c>
      <c r="D244" s="24">
        <f>SUMIFS([1]!Source1718[FTEF],[1]!Source1718[Department],$B243,[1]!Source1718[TermDesc],D$1)</f>
        <v>24.028099999999995</v>
      </c>
      <c r="E244" s="55">
        <f>SUMIFS([1]!Source1718[FTEF],[1]!Source1718[Department],$B243,[1]!Source1718[TermDesc],E$1)</f>
        <v>24.741499999999988</v>
      </c>
      <c r="F244" s="41">
        <v>23</v>
      </c>
      <c r="G244" s="63">
        <v>20.079999999999998</v>
      </c>
      <c r="H244" s="7"/>
    </row>
    <row r="245" spans="1:8" x14ac:dyDescent="0.25">
      <c r="A245" s="1"/>
      <c r="B245" s="5"/>
      <c r="C245" s="6" t="s">
        <v>11</v>
      </c>
      <c r="D245" s="23">
        <f t="shared" ref="D245:F245" si="57">IF(D244&gt;0,D243/D244,"")</f>
        <v>17.497867080626438</v>
      </c>
      <c r="E245" s="54">
        <f t="shared" si="57"/>
        <v>16.71249924216399</v>
      </c>
      <c r="F245" s="39">
        <f t="shared" si="57"/>
        <v>18.434782608695652</v>
      </c>
      <c r="G245" s="62"/>
      <c r="H245" s="7"/>
    </row>
    <row r="246" spans="1:8" x14ac:dyDescent="0.25">
      <c r="A246" s="1"/>
      <c r="B246" s="5"/>
      <c r="C246" s="6"/>
      <c r="D246" s="26"/>
      <c r="E246" s="33"/>
      <c r="F246" s="46"/>
      <c r="G246" s="64"/>
      <c r="H246" s="7"/>
    </row>
    <row r="247" spans="1:8" x14ac:dyDescent="0.25">
      <c r="A247" s="1"/>
      <c r="B247" s="5"/>
      <c r="C247" s="6"/>
      <c r="D247" s="25"/>
      <c r="E247" s="54"/>
      <c r="F247" s="41"/>
      <c r="G247" s="62"/>
      <c r="H247" s="7"/>
    </row>
    <row r="248" spans="1:8" x14ac:dyDescent="0.25">
      <c r="A248" s="1"/>
      <c r="B248" s="5" t="s">
        <v>89</v>
      </c>
      <c r="C248" s="6" t="s">
        <v>7</v>
      </c>
      <c r="D248" s="23">
        <f>SUMIFS([1]!Source1718[TotalFTES],[1]!Source1718[Department],$B248,[1]!Source1718[TermDesc],D$1)</f>
        <v>234.8976999999999</v>
      </c>
      <c r="E248" s="54">
        <f>SUMIFS([1]!Source1718[TotalFTES],[1]!Source1718[Department],$B248,[1]!Source1718[TermDesc],E$1)</f>
        <v>230.33119999999997</v>
      </c>
      <c r="F248" s="41">
        <v>238</v>
      </c>
      <c r="G248" s="62"/>
      <c r="H248" s="7"/>
    </row>
    <row r="249" spans="1:8" x14ac:dyDescent="0.25">
      <c r="A249" s="1"/>
      <c r="B249" s="5"/>
      <c r="C249" s="6" t="s">
        <v>9</v>
      </c>
      <c r="D249" s="24">
        <f>SUMIFS([1]!Source1718[FTEF],[1]!Source1718[Department],$B248,[1]!Source1718[TermDesc],D$1)</f>
        <v>15.080299999999996</v>
      </c>
      <c r="E249" s="55">
        <f>SUMIFS([1]!Source1718[FTEF],[1]!Source1718[Department],$B248,[1]!Source1718[TermDesc],E$1)</f>
        <v>15.510499999999999</v>
      </c>
      <c r="F249" s="41">
        <v>14.08</v>
      </c>
      <c r="G249" s="63">
        <v>14.08</v>
      </c>
      <c r="H249" s="7"/>
    </row>
    <row r="250" spans="1:8" x14ac:dyDescent="0.25">
      <c r="A250" s="1"/>
      <c r="B250" s="5"/>
      <c r="C250" s="6" t="s">
        <v>11</v>
      </c>
      <c r="D250" s="23">
        <f t="shared" ref="D250:F250" si="58">IF(D249&gt;0,D248/D249,"")</f>
        <v>15.576460680490438</v>
      </c>
      <c r="E250" s="54">
        <f t="shared" si="58"/>
        <v>14.85001772992489</v>
      </c>
      <c r="F250" s="39">
        <f t="shared" si="58"/>
        <v>16.90340909090909</v>
      </c>
      <c r="G250" s="62"/>
      <c r="H250" s="7"/>
    </row>
    <row r="251" spans="1:8" x14ac:dyDescent="0.25">
      <c r="A251" s="1"/>
      <c r="B251" s="5"/>
      <c r="C251" s="6"/>
      <c r="D251" s="26"/>
      <c r="E251" s="33"/>
      <c r="F251" s="46"/>
      <c r="G251" s="64"/>
      <c r="H251" s="7"/>
    </row>
    <row r="252" spans="1:8" x14ac:dyDescent="0.25">
      <c r="A252" s="1"/>
      <c r="B252" s="5"/>
      <c r="C252" s="6"/>
      <c r="D252" s="25"/>
      <c r="E252" s="54"/>
      <c r="F252" s="41"/>
      <c r="G252" s="62"/>
      <c r="H252" s="7"/>
    </row>
    <row r="253" spans="1:8" x14ac:dyDescent="0.25">
      <c r="A253" s="1"/>
      <c r="B253" s="5" t="s">
        <v>90</v>
      </c>
      <c r="C253" s="6" t="s">
        <v>7</v>
      </c>
      <c r="D253" s="23">
        <f>SUMIFS([1]!Source1718[TotalFTES],[1]!Source1718[Department],$B253,[1]!Source1718[TermDesc],D$1)</f>
        <v>174.9348</v>
      </c>
      <c r="E253" s="54">
        <f>SUMIFS([1]!Source1718[TotalFTES],[1]!Source1718[Department],$B253,[1]!Source1718[TermDesc],E$1)</f>
        <v>162.67260000000002</v>
      </c>
      <c r="F253" s="41">
        <v>175</v>
      </c>
      <c r="G253" s="62"/>
      <c r="H253" s="7"/>
    </row>
    <row r="254" spans="1:8" x14ac:dyDescent="0.25">
      <c r="A254" s="1"/>
      <c r="B254" s="5"/>
      <c r="C254" s="6" t="s">
        <v>9</v>
      </c>
      <c r="D254" s="24">
        <f>SUMIFS([1]!Source1718[FTEF],[1]!Source1718[Department],$B253,[1]!Source1718[TermDesc],D$1)</f>
        <v>12.041499999999994</v>
      </c>
      <c r="E254" s="55">
        <f>SUMIFS([1]!Source1718[FTEF],[1]!Source1718[Department],$B253,[1]!Source1718[TermDesc],E$1)</f>
        <v>11.858799999999993</v>
      </c>
      <c r="F254" s="41">
        <v>10.859</v>
      </c>
      <c r="G254" s="63">
        <v>12.21</v>
      </c>
      <c r="H254" s="7" t="s">
        <v>29</v>
      </c>
    </row>
    <row r="255" spans="1:8" x14ac:dyDescent="0.25">
      <c r="A255" s="1"/>
      <c r="B255" s="5"/>
      <c r="C255" s="6" t="s">
        <v>11</v>
      </c>
      <c r="D255" s="23">
        <f t="shared" ref="D255:F255" si="59">IF(D254&gt;0,D253/D254,"")</f>
        <v>14.527658514304703</v>
      </c>
      <c r="E255" s="54">
        <f t="shared" si="59"/>
        <v>13.717458764799145</v>
      </c>
      <c r="F255" s="39">
        <f t="shared" si="59"/>
        <v>16.115664425821898</v>
      </c>
      <c r="G255" s="62"/>
      <c r="H255" s="7"/>
    </row>
    <row r="256" spans="1:8" x14ac:dyDescent="0.25">
      <c r="A256" s="1"/>
      <c r="B256" s="5"/>
      <c r="C256" s="6"/>
      <c r="D256" s="26"/>
      <c r="E256" s="33"/>
      <c r="F256" s="46"/>
      <c r="G256" s="64"/>
      <c r="H256" s="7"/>
    </row>
    <row r="257" spans="1:8" x14ac:dyDescent="0.25">
      <c r="A257" s="1"/>
      <c r="B257" s="5"/>
      <c r="C257" s="6"/>
      <c r="D257" s="25"/>
      <c r="E257" s="54"/>
      <c r="F257" s="41"/>
      <c r="G257" s="62"/>
      <c r="H257" s="7"/>
    </row>
    <row r="258" spans="1:8" x14ac:dyDescent="0.25">
      <c r="A258" s="1"/>
      <c r="B258" s="5" t="s">
        <v>91</v>
      </c>
      <c r="C258" s="6" t="s">
        <v>7</v>
      </c>
      <c r="D258" s="23">
        <f>SUMIFS([1]!Source1718[TotalFTES],[1]!Source1718[Department],$B258,[1]!Source1718[TermDesc],D$1)</f>
        <v>243.52080000000004</v>
      </c>
      <c r="E258" s="54">
        <f>SUMIFS([1]!Source1718[TotalFTES],[1]!Source1718[Department],$B258,[1]!Source1718[TermDesc],E$1)</f>
        <v>263.14030000000002</v>
      </c>
      <c r="F258" s="41">
        <v>271</v>
      </c>
      <c r="G258" s="62"/>
      <c r="H258" s="7"/>
    </row>
    <row r="259" spans="1:8" x14ac:dyDescent="0.25">
      <c r="A259" s="1"/>
      <c r="B259" s="5"/>
      <c r="C259" s="6" t="s">
        <v>9</v>
      </c>
      <c r="D259" s="24">
        <f>SUMIFS([1]!Source1718[FTEF],[1]!Source1718[Department],$B258,[1]!Source1718[TermDesc],D$1)</f>
        <v>16.917999999999999</v>
      </c>
      <c r="E259" s="55">
        <f>SUMIFS([1]!Source1718[FTEF],[1]!Source1718[Department],$B258,[1]!Source1718[TermDesc],E$1)</f>
        <v>19.008099999999999</v>
      </c>
      <c r="F259" s="40">
        <v>16.917999999999999</v>
      </c>
      <c r="G259" s="63">
        <v>17.75</v>
      </c>
      <c r="H259" s="7" t="s">
        <v>92</v>
      </c>
    </row>
    <row r="260" spans="1:8" x14ac:dyDescent="0.25">
      <c r="A260" s="1"/>
      <c r="B260" s="5"/>
      <c r="C260" s="6" t="s">
        <v>11</v>
      </c>
      <c r="D260" s="23">
        <f t="shared" ref="D260:F260" si="60">IF(D259&gt;0,D258/D259,"")</f>
        <v>14.394183709658355</v>
      </c>
      <c r="E260" s="54">
        <f t="shared" si="60"/>
        <v>13.843587733650393</v>
      </c>
      <c r="F260" s="39">
        <f t="shared" si="60"/>
        <v>16.018441896205225</v>
      </c>
      <c r="G260" s="62"/>
      <c r="H260" s="7"/>
    </row>
    <row r="261" spans="1:8" x14ac:dyDescent="0.25">
      <c r="A261" s="1"/>
      <c r="B261" s="5"/>
      <c r="C261" s="6"/>
      <c r="D261" s="26"/>
      <c r="E261" s="33"/>
      <c r="F261" s="46"/>
      <c r="G261" s="64"/>
      <c r="H261" s="7"/>
    </row>
    <row r="262" spans="1:8" x14ac:dyDescent="0.25">
      <c r="A262" s="1"/>
      <c r="B262" s="5"/>
      <c r="C262" s="6"/>
      <c r="D262" s="25"/>
      <c r="E262" s="54"/>
      <c r="F262" s="41"/>
      <c r="G262" s="62"/>
      <c r="H262" s="7"/>
    </row>
    <row r="263" spans="1:8" x14ac:dyDescent="0.25">
      <c r="A263" s="1"/>
      <c r="B263" s="5" t="s">
        <v>93</v>
      </c>
      <c r="C263" s="6" t="s">
        <v>7</v>
      </c>
      <c r="D263" s="23">
        <f>SUMIFS([1]!Source1718[TotalFTES],[1]!Source1718[Department],$B263,[1]!Source1718[TermDesc],D$1)</f>
        <v>69.213700000000017</v>
      </c>
      <c r="E263" s="54">
        <f>SUMIFS([1]!Source1718[TotalFTES],[1]!Source1718[Department],$B263,[1]!Source1718[TermDesc],E$1)</f>
        <v>61.633299999999984</v>
      </c>
      <c r="F263" s="41">
        <v>65</v>
      </c>
      <c r="G263" s="62"/>
      <c r="H263" s="7"/>
    </row>
    <row r="264" spans="1:8" x14ac:dyDescent="0.25">
      <c r="A264" s="1"/>
      <c r="B264" s="5"/>
      <c r="C264" s="6" t="s">
        <v>9</v>
      </c>
      <c r="D264" s="24">
        <f>SUMIFS([1]!Source1718[FTEF],[1]!Source1718[Department],$B263,[1]!Source1718[TermDesc],D$1)</f>
        <v>4.3052000000000001</v>
      </c>
      <c r="E264" s="55">
        <f>SUMIFS([1]!Source1718[FTEF],[1]!Source1718[Department],$B263,[1]!Source1718[TermDesc],E$1)</f>
        <v>3.8568000000000007</v>
      </c>
      <c r="F264" s="41">
        <v>3.8</v>
      </c>
      <c r="G264" s="63">
        <v>3.75</v>
      </c>
      <c r="H264" s="7"/>
    </row>
    <row r="265" spans="1:8" x14ac:dyDescent="0.25">
      <c r="A265" s="1"/>
      <c r="B265" s="5"/>
      <c r="C265" s="6" t="s">
        <v>11</v>
      </c>
      <c r="D265" s="23">
        <f t="shared" ref="D265:F265" si="61">IF(D264&gt;0,D263/D264,"")</f>
        <v>16.076767629842983</v>
      </c>
      <c r="E265" s="54">
        <f t="shared" si="61"/>
        <v>15.980424185853551</v>
      </c>
      <c r="F265" s="39">
        <f t="shared" si="61"/>
        <v>17.105263157894736</v>
      </c>
      <c r="G265" s="62"/>
      <c r="H265" s="7"/>
    </row>
    <row r="266" spans="1:8" x14ac:dyDescent="0.25">
      <c r="A266" s="1"/>
      <c r="B266" s="5"/>
      <c r="C266" s="6"/>
      <c r="D266" s="26"/>
      <c r="E266" s="33"/>
      <c r="F266" s="46"/>
      <c r="G266" s="64"/>
      <c r="H266" s="7"/>
    </row>
    <row r="267" spans="1:8" x14ac:dyDescent="0.25">
      <c r="A267" s="1"/>
      <c r="B267" s="5"/>
      <c r="C267" s="6"/>
      <c r="D267" s="25"/>
      <c r="E267" s="54"/>
      <c r="F267" s="41"/>
      <c r="G267" s="62"/>
      <c r="H267" s="7"/>
    </row>
    <row r="268" spans="1:8" x14ac:dyDescent="0.25">
      <c r="A268" s="1"/>
      <c r="B268" s="5" t="s">
        <v>94</v>
      </c>
      <c r="C268" s="6" t="s">
        <v>7</v>
      </c>
      <c r="D268" s="23">
        <f>SUMIFS([1]!Source1718[TotalFTES],[1]!Source1718[Department],$B268,[1]!Source1718[TermDesc],D$1)</f>
        <v>137.33930000000004</v>
      </c>
      <c r="E268" s="54">
        <f>SUMIFS([1]!Source1718[TotalFTES],[1]!Source1718[Department],$B268,[1]!Source1718[TermDesc],E$1)</f>
        <v>129.96100000000004</v>
      </c>
      <c r="F268" s="41">
        <v>142</v>
      </c>
      <c r="G268" s="62"/>
      <c r="H268" s="7"/>
    </row>
    <row r="269" spans="1:8" x14ac:dyDescent="0.25">
      <c r="A269" s="1"/>
      <c r="B269" s="5"/>
      <c r="C269" s="6" t="s">
        <v>9</v>
      </c>
      <c r="D269" s="24">
        <f>SUMIFS([1]!Source1718[FTEF],[1]!Source1718[Department],$B268,[1]!Source1718[TermDesc],D$1)</f>
        <v>12.457299999999996</v>
      </c>
      <c r="E269" s="55">
        <f>SUMIFS([1]!Source1718[FTEF],[1]!Source1718[Department],$B268,[1]!Source1718[TermDesc],E$1)</f>
        <v>14.480999999999996</v>
      </c>
      <c r="F269" s="41">
        <v>12</v>
      </c>
      <c r="G269" s="63">
        <v>12.6</v>
      </c>
      <c r="H269" s="7"/>
    </row>
    <row r="270" spans="1:8" x14ac:dyDescent="0.25">
      <c r="A270" s="1"/>
      <c r="B270" s="5"/>
      <c r="C270" s="6" t="s">
        <v>11</v>
      </c>
      <c r="D270" s="23">
        <f t="shared" ref="D270:F270" si="62">IF(D269&gt;0,D268/D269,"")</f>
        <v>11.024804732967825</v>
      </c>
      <c r="E270" s="54">
        <f t="shared" si="62"/>
        <v>8.974587390373598</v>
      </c>
      <c r="F270" s="39">
        <f t="shared" si="62"/>
        <v>11.833333333333334</v>
      </c>
      <c r="G270" s="62"/>
      <c r="H270" s="7"/>
    </row>
    <row r="271" spans="1:8" x14ac:dyDescent="0.25">
      <c r="A271" s="1"/>
      <c r="B271" s="5"/>
      <c r="C271" s="6"/>
      <c r="D271" s="26"/>
      <c r="E271" s="33"/>
      <c r="F271" s="46"/>
      <c r="G271" s="64"/>
      <c r="H271" s="7"/>
    </row>
    <row r="272" spans="1:8" x14ac:dyDescent="0.25">
      <c r="A272" s="1"/>
      <c r="B272" s="5"/>
      <c r="C272" s="6"/>
      <c r="D272" s="25"/>
      <c r="E272" s="54"/>
      <c r="F272" s="41"/>
      <c r="G272" s="62"/>
      <c r="H272" s="7"/>
    </row>
    <row r="273" spans="1:8" x14ac:dyDescent="0.25">
      <c r="A273" s="1"/>
      <c r="B273" s="5" t="s">
        <v>95</v>
      </c>
      <c r="C273" s="6" t="s">
        <v>7</v>
      </c>
      <c r="D273" s="23">
        <f>SUMIFS([1]!Source1718[TotalFTES],[1]!Source1718[Department],$B273,[1]!Source1718[TermDesc],D$1)</f>
        <v>858.58709999999985</v>
      </c>
      <c r="E273" s="54">
        <f>SUMIFS([1]!Source1718[TotalFTES],[1]!Source1718[Department],$B273,[1]!Source1718[TermDesc],E$1)</f>
        <v>798.9194</v>
      </c>
      <c r="F273" s="41">
        <v>865</v>
      </c>
      <c r="G273" s="62"/>
      <c r="H273" s="7"/>
    </row>
    <row r="274" spans="1:8" x14ac:dyDescent="0.25">
      <c r="A274" s="1"/>
      <c r="B274" s="5"/>
      <c r="C274" s="6" t="s">
        <v>9</v>
      </c>
      <c r="D274" s="24">
        <f>SUMIFS([1]!Source1718[FTEF],[1]!Source1718[Department],$B273,[1]!Source1718[TermDesc],D$1)</f>
        <v>48.330400000000125</v>
      </c>
      <c r="E274" s="55">
        <f>SUMIFS([1]!Source1718[FTEF],[1]!Source1718[Department],$B273,[1]!Source1718[TermDesc],E$1)</f>
        <v>47.630700000000118</v>
      </c>
      <c r="F274" s="41">
        <v>46.5</v>
      </c>
      <c r="G274" s="63">
        <v>46.83</v>
      </c>
      <c r="H274" s="7"/>
    </row>
    <row r="275" spans="1:8" x14ac:dyDescent="0.25">
      <c r="A275" s="1"/>
      <c r="B275" s="5"/>
      <c r="C275" s="6" t="s">
        <v>11</v>
      </c>
      <c r="D275" s="23">
        <f t="shared" ref="D275:F275" si="63">IF(D274&gt;0,D273/D274,"")</f>
        <v>17.764949183122788</v>
      </c>
      <c r="E275" s="54">
        <f t="shared" si="63"/>
        <v>16.773202997226537</v>
      </c>
      <c r="F275" s="39">
        <f t="shared" si="63"/>
        <v>18.602150537634408</v>
      </c>
      <c r="G275" s="62"/>
      <c r="H275" s="7"/>
    </row>
    <row r="276" spans="1:8" x14ac:dyDescent="0.25">
      <c r="A276" s="1"/>
      <c r="B276" s="5"/>
      <c r="C276" s="6"/>
      <c r="D276" s="26"/>
      <c r="E276" s="33"/>
      <c r="F276" s="46"/>
      <c r="G276" s="64"/>
      <c r="H276" s="7"/>
    </row>
    <row r="277" spans="1:8" x14ac:dyDescent="0.25">
      <c r="A277" s="1"/>
      <c r="B277" s="5"/>
      <c r="C277" s="6"/>
      <c r="D277" s="25"/>
      <c r="E277" s="54"/>
      <c r="F277" s="41"/>
      <c r="G277" s="62"/>
      <c r="H277" s="7"/>
    </row>
    <row r="278" spans="1:8" x14ac:dyDescent="0.25">
      <c r="A278" s="1"/>
      <c r="B278" s="5" t="s">
        <v>96</v>
      </c>
      <c r="C278" s="6" t="s">
        <v>7</v>
      </c>
      <c r="D278" s="23">
        <f>SUMIFS([1]!Source1718[TotalFTES],[1]!Source1718[Department],$B278,[1]!Source1718[TermDesc],D$1)</f>
        <v>171.88869999999997</v>
      </c>
      <c r="E278" s="54">
        <f>SUMIFS([1]!Source1718[TotalFTES],[1]!Source1718[Department],$B278,[1]!Source1718[TermDesc],E$1)</f>
        <v>184.39790000000005</v>
      </c>
      <c r="F278" s="41">
        <v>188</v>
      </c>
      <c r="G278" s="62"/>
      <c r="H278" s="7"/>
    </row>
    <row r="279" spans="1:8" x14ac:dyDescent="0.25">
      <c r="A279" s="1"/>
      <c r="B279" s="5"/>
      <c r="C279" s="6" t="s">
        <v>9</v>
      </c>
      <c r="D279" s="24">
        <f>SUMIFS([1]!Source1718[FTEF],[1]!Source1718[Department],$B278,[1]!Source1718[TermDesc],D$1)</f>
        <v>10.347000000000001</v>
      </c>
      <c r="E279" s="55">
        <f>SUMIFS([1]!Source1718[FTEF],[1]!Source1718[Department],$B278,[1]!Source1718[TermDesc],E$1)</f>
        <v>11.610499999999998</v>
      </c>
      <c r="F279" s="46">
        <v>9.8000000000000007</v>
      </c>
      <c r="G279" s="63">
        <v>10.51</v>
      </c>
      <c r="H279" s="7" t="s">
        <v>97</v>
      </c>
    </row>
    <row r="280" spans="1:8" x14ac:dyDescent="0.25">
      <c r="A280" s="1"/>
      <c r="B280" s="5"/>
      <c r="C280" s="6" t="s">
        <v>11</v>
      </c>
      <c r="D280" s="23">
        <f t="shared" ref="D280:F280" si="64">IF(D279&gt;0,D278/D279,"")</f>
        <v>16.612419058664344</v>
      </c>
      <c r="E280" s="54">
        <f t="shared" si="64"/>
        <v>15.881994746134971</v>
      </c>
      <c r="F280" s="39">
        <f t="shared" si="64"/>
        <v>19.183673469387752</v>
      </c>
      <c r="G280" s="62"/>
      <c r="H280" s="7"/>
    </row>
    <row r="281" spans="1:8" x14ac:dyDescent="0.25">
      <c r="A281" s="1"/>
      <c r="B281" s="5"/>
      <c r="C281" s="6"/>
      <c r="D281" s="26"/>
      <c r="E281" s="33"/>
      <c r="F281" s="42"/>
      <c r="G281" s="64"/>
      <c r="H281" s="7"/>
    </row>
    <row r="282" spans="1:8" x14ac:dyDescent="0.25">
      <c r="A282" s="1"/>
      <c r="B282" s="5"/>
      <c r="C282" s="6"/>
      <c r="D282" s="25"/>
      <c r="E282" s="54"/>
      <c r="F282" s="46"/>
      <c r="G282" s="62"/>
      <c r="H282" s="7"/>
    </row>
    <row r="283" spans="1:8" x14ac:dyDescent="0.25">
      <c r="A283" s="1"/>
      <c r="B283" s="9" t="s">
        <v>14</v>
      </c>
      <c r="C283" s="2" t="s">
        <v>15</v>
      </c>
      <c r="D283" s="27">
        <f>SUMIFS(D$232:D$281,$C$232:$C$281,"FTES")</f>
        <v>2451.8589999999999</v>
      </c>
      <c r="E283" s="34">
        <f>SUMIFS(E$232:E$281,$C$232:$C$281,"FTES")</f>
        <v>2406.0924</v>
      </c>
      <c r="F283" s="43">
        <f>F278+F273+F268+F263+F258+F253+F248+F243+F237+F232+F222+F217</f>
        <v>2752.3</v>
      </c>
      <c r="G283" s="65"/>
      <c r="H283" s="7"/>
    </row>
    <row r="284" spans="1:8" x14ac:dyDescent="0.25">
      <c r="A284" s="1"/>
      <c r="B284" s="5"/>
      <c r="C284" s="2" t="s">
        <v>16</v>
      </c>
      <c r="D284" s="27">
        <f>SUMIFS(D$232:D$281,$C$232:$C$281,"FTEF")</f>
        <v>152.50770000000009</v>
      </c>
      <c r="E284" s="34">
        <f>SUMIFS(E$232:E$281,$C$232:$C$281,"FTEF")</f>
        <v>159.32450000000011</v>
      </c>
      <c r="F284" s="42">
        <f>F279+F274+F269+F264+F259+F254+F249+F244+F238+F233</f>
        <v>145.66699999999997</v>
      </c>
      <c r="G284" s="65">
        <f>G279+G274+G269+G264+G259+G254+G249+G244+G238+G233</f>
        <v>146.38999999999999</v>
      </c>
      <c r="H284" s="7"/>
    </row>
    <row r="285" spans="1:8" x14ac:dyDescent="0.25">
      <c r="A285" s="1"/>
      <c r="B285" s="5"/>
      <c r="C285" s="2" t="s">
        <v>11</v>
      </c>
      <c r="D285" s="27">
        <f t="shared" ref="D285:E285" si="65">IF(D284&gt;0,D283/D284,"")</f>
        <v>16.07695218011942</v>
      </c>
      <c r="E285" s="34">
        <f t="shared" si="65"/>
        <v>15.101835562013365</v>
      </c>
      <c r="F285" s="44">
        <f>F283/F284</f>
        <v>18.894464772391832</v>
      </c>
      <c r="G285" s="65"/>
      <c r="H285" s="7"/>
    </row>
    <row r="286" spans="1:8" x14ac:dyDescent="0.25">
      <c r="A286" s="1"/>
      <c r="B286" s="5"/>
      <c r="C286" s="15"/>
      <c r="D286" s="23"/>
      <c r="E286" s="54"/>
      <c r="F286" s="46"/>
      <c r="G286" s="62"/>
      <c r="H286" s="7"/>
    </row>
    <row r="287" spans="1:8" x14ac:dyDescent="0.25">
      <c r="A287" s="1"/>
      <c r="B287" s="5"/>
      <c r="C287" s="6"/>
      <c r="D287" s="25"/>
      <c r="E287" s="54"/>
      <c r="F287" s="41"/>
      <c r="G287" s="62"/>
      <c r="H287" s="7"/>
    </row>
    <row r="288" spans="1:8" x14ac:dyDescent="0.25">
      <c r="A288" s="4" t="s">
        <v>98</v>
      </c>
      <c r="B288" s="5" t="s">
        <v>99</v>
      </c>
      <c r="C288" s="6" t="s">
        <v>7</v>
      </c>
      <c r="D288" s="23">
        <f>SUMIFS([1]!Source1718[TotalFTES],[1]!Source1718[Department],$B288,[1]!Source1718[TermDesc],D$1)</f>
        <v>15.967000000000001</v>
      </c>
      <c r="E288" s="54">
        <f>SUMIFS([1]!Source1718[TotalFTES],[1]!Source1718[Department],$B288,[1]!Source1718[TermDesc],E$1)</f>
        <v>14.829000000000001</v>
      </c>
      <c r="F288" s="41">
        <v>16.2</v>
      </c>
      <c r="G288" s="62"/>
      <c r="H288" s="7"/>
    </row>
    <row r="289" spans="1:8" x14ac:dyDescent="0.25">
      <c r="A289" s="1" t="s">
        <v>100</v>
      </c>
      <c r="B289" s="5"/>
      <c r="C289" s="6" t="s">
        <v>9</v>
      </c>
      <c r="D289" s="24">
        <f>SUMIFS([1]!Source1718[FTEF],[1]!Source1718[Department],$B288,[1]!Source1718[TermDesc],D$1)</f>
        <v>1.1278999999999999</v>
      </c>
      <c r="E289" s="55">
        <f>SUMIFS([1]!Source1718[FTEF],[1]!Source1718[Department],$B288,[1]!Source1718[TermDesc],E$1)</f>
        <v>1.1439999999999999</v>
      </c>
      <c r="F289" s="40">
        <v>1</v>
      </c>
      <c r="G289" s="63">
        <v>1.1399999999999999</v>
      </c>
      <c r="H289" s="7"/>
    </row>
    <row r="290" spans="1:8" x14ac:dyDescent="0.25">
      <c r="A290" s="1"/>
      <c r="B290" s="5"/>
      <c r="C290" s="6" t="s">
        <v>11</v>
      </c>
      <c r="D290" s="23">
        <f t="shared" ref="D290:F290" si="66">IF(D289&gt;0,D288/D289,"")</f>
        <v>14.156396843691818</v>
      </c>
      <c r="E290" s="54">
        <f t="shared" si="66"/>
        <v>12.962412587412588</v>
      </c>
      <c r="F290" s="39">
        <f t="shared" si="66"/>
        <v>16.2</v>
      </c>
      <c r="G290" s="62"/>
      <c r="H290" s="7"/>
    </row>
    <row r="291" spans="1:8" x14ac:dyDescent="0.25">
      <c r="A291" s="1"/>
      <c r="B291" s="5"/>
      <c r="C291" s="6"/>
      <c r="D291" s="26"/>
      <c r="E291" s="33"/>
      <c r="F291" s="46"/>
      <c r="G291" s="64"/>
      <c r="H291" s="7"/>
    </row>
    <row r="292" spans="1:8" x14ac:dyDescent="0.25">
      <c r="A292" s="1"/>
      <c r="B292" s="5"/>
      <c r="C292" s="6"/>
      <c r="D292" s="25"/>
      <c r="E292" s="54"/>
      <c r="F292" s="41"/>
      <c r="G292" s="62"/>
      <c r="H292" s="7"/>
    </row>
    <row r="293" spans="1:8" x14ac:dyDescent="0.25">
      <c r="A293" s="1"/>
      <c r="B293" s="5" t="s">
        <v>101</v>
      </c>
      <c r="C293" s="6" t="s">
        <v>7</v>
      </c>
      <c r="D293" s="23">
        <f>SUMIFS([1]!Source1718[TotalFTES],[1]!Source1718[Department],$B293,[1]!Source1718[TermDesc],D$1)</f>
        <v>1.1003000000000001</v>
      </c>
      <c r="E293" s="54">
        <f>SUMIFS([1]!Source1718[TotalFTES],[1]!Source1718[Department],$B293,[1]!Source1718[TermDesc],E$1)</f>
        <v>1.6669999999999998</v>
      </c>
      <c r="F293" s="41">
        <v>1.2</v>
      </c>
      <c r="G293" s="62"/>
      <c r="H293" s="7"/>
    </row>
    <row r="294" spans="1:8" x14ac:dyDescent="0.25">
      <c r="A294" s="1"/>
      <c r="B294" s="5"/>
      <c r="C294" s="6" t="s">
        <v>9</v>
      </c>
      <c r="D294" s="24">
        <f>SUMIFS([1]!Source1718[FTEF],[1]!Source1718[Department],$B293,[1]!Source1718[TermDesc],D$1)</f>
        <v>6.6699999999999995E-2</v>
      </c>
      <c r="E294" s="55">
        <f>SUMIFS([1]!Source1718[FTEF],[1]!Source1718[Department],$B293,[1]!Source1718[TermDesc],E$1)</f>
        <v>0.13339999999999999</v>
      </c>
      <c r="F294" s="46">
        <v>6.7000000000000004E-2</v>
      </c>
      <c r="G294" s="63">
        <v>0.2</v>
      </c>
      <c r="H294" s="7" t="s">
        <v>102</v>
      </c>
    </row>
    <row r="295" spans="1:8" x14ac:dyDescent="0.25">
      <c r="A295" s="1"/>
      <c r="B295" s="5"/>
      <c r="C295" s="6" t="s">
        <v>11</v>
      </c>
      <c r="D295" s="23">
        <f t="shared" ref="D295:F295" si="67">IF(D294&gt;0,D293/D294,"")</f>
        <v>16.49625187406297</v>
      </c>
      <c r="E295" s="54">
        <f t="shared" si="67"/>
        <v>12.496251874062969</v>
      </c>
      <c r="F295" s="39">
        <f t="shared" si="67"/>
        <v>17.910447761194028</v>
      </c>
      <c r="G295" s="62"/>
      <c r="H295" s="7"/>
    </row>
    <row r="296" spans="1:8" x14ac:dyDescent="0.25">
      <c r="A296" s="1"/>
      <c r="B296" s="5"/>
      <c r="C296" s="6"/>
      <c r="D296" s="26"/>
      <c r="E296" s="33"/>
      <c r="F296" s="42"/>
      <c r="G296" s="64"/>
      <c r="H296" s="7"/>
    </row>
    <row r="297" spans="1:8" x14ac:dyDescent="0.25">
      <c r="A297" s="1"/>
      <c r="B297" s="5"/>
      <c r="C297" s="6"/>
      <c r="D297" s="25"/>
      <c r="E297" s="54"/>
      <c r="F297" s="41"/>
      <c r="G297" s="62"/>
      <c r="H297" s="7"/>
    </row>
    <row r="298" spans="1:8" x14ac:dyDescent="0.25">
      <c r="A298" s="1"/>
      <c r="B298" s="9" t="s">
        <v>14</v>
      </c>
      <c r="C298" s="2" t="s">
        <v>15</v>
      </c>
      <c r="D298" s="27">
        <f>D288+D293</f>
        <v>17.067299999999999</v>
      </c>
      <c r="E298" s="34">
        <f t="shared" ref="E298:E299" si="68">E288+E293</f>
        <v>16.496000000000002</v>
      </c>
      <c r="F298" s="43">
        <f>F293+F288</f>
        <v>17.399999999999999</v>
      </c>
      <c r="G298" s="65"/>
      <c r="H298" s="7"/>
    </row>
    <row r="299" spans="1:8" x14ac:dyDescent="0.25">
      <c r="A299" s="1"/>
      <c r="B299" s="5"/>
      <c r="C299" s="2" t="s">
        <v>16</v>
      </c>
      <c r="D299" s="27">
        <f>D289+D294</f>
        <v>1.1945999999999999</v>
      </c>
      <c r="E299" s="34">
        <f t="shared" si="68"/>
        <v>1.2773999999999999</v>
      </c>
      <c r="F299" s="44">
        <f>F294+F289</f>
        <v>1.0669999999999999</v>
      </c>
      <c r="G299" s="65">
        <f>G294+G289</f>
        <v>1.3399999999999999</v>
      </c>
      <c r="H299" s="7"/>
    </row>
    <row r="300" spans="1:8" x14ac:dyDescent="0.25">
      <c r="A300" s="1"/>
      <c r="B300" s="5"/>
      <c r="C300" s="2" t="s">
        <v>11</v>
      </c>
      <c r="D300" s="27">
        <f t="shared" ref="D300:E300" si="69">IF(D299&gt;0,D298/D299,"")</f>
        <v>14.287041687594174</v>
      </c>
      <c r="E300" s="34">
        <f t="shared" si="69"/>
        <v>12.91373101612651</v>
      </c>
      <c r="F300" s="44">
        <f>F298/F299</f>
        <v>16.307403936269914</v>
      </c>
      <c r="G300" s="65"/>
      <c r="H300" s="7"/>
    </row>
    <row r="301" spans="1:8" x14ac:dyDescent="0.25">
      <c r="A301" s="1"/>
      <c r="B301" s="5"/>
      <c r="C301" s="15"/>
      <c r="D301" s="23"/>
      <c r="E301" s="54"/>
      <c r="F301" s="46"/>
      <c r="G301" s="62"/>
      <c r="H301" s="7"/>
    </row>
    <row r="302" spans="1:8" x14ac:dyDescent="0.25">
      <c r="A302" s="1"/>
      <c r="B302" s="5"/>
      <c r="C302" s="6"/>
      <c r="D302" s="25"/>
      <c r="E302" s="54"/>
      <c r="F302" s="41"/>
      <c r="G302" s="62"/>
      <c r="H302" s="7"/>
    </row>
    <row r="303" spans="1:8" x14ac:dyDescent="0.25">
      <c r="A303" s="4" t="s">
        <v>103</v>
      </c>
      <c r="B303" s="5" t="s">
        <v>104</v>
      </c>
      <c r="C303" s="6" t="s">
        <v>7</v>
      </c>
      <c r="D303" s="23">
        <f>SUMIFS([1]!Source1718[TotalFTES],[1]!Source1718[Department],$B303,[1]!Source1718[TermDesc],D$1)</f>
        <v>2.8856000000000002</v>
      </c>
      <c r="E303" s="54">
        <f>SUMIFS([1]!Source1718[TotalFTES],[1]!Source1718[Department],$B303,[1]!Source1718[TermDesc],E$1)</f>
        <v>3.9016000000000002</v>
      </c>
      <c r="F303" s="41">
        <v>3.4</v>
      </c>
      <c r="G303" s="62"/>
      <c r="H303" s="7"/>
    </row>
    <row r="304" spans="1:8" x14ac:dyDescent="0.25">
      <c r="A304" s="1" t="s">
        <v>105</v>
      </c>
      <c r="B304" s="5"/>
      <c r="C304" s="6" t="s">
        <v>9</v>
      </c>
      <c r="D304" s="24">
        <f>SUMIFS([1]!Source1718[FTEF],[1]!Source1718[Department],$B303,[1]!Source1718[TermDesc],D$1)</f>
        <v>0.26869999999999994</v>
      </c>
      <c r="E304" s="55">
        <f>SUMIFS([1]!Source1718[FTEF],[1]!Source1718[Department],$B303,[1]!Source1718[TermDesc],E$1)</f>
        <v>0.36769999999999997</v>
      </c>
      <c r="F304" s="41">
        <v>0.2</v>
      </c>
      <c r="G304" s="63">
        <v>0.4</v>
      </c>
      <c r="H304" s="7"/>
    </row>
    <row r="305" spans="1:8" x14ac:dyDescent="0.25">
      <c r="A305" s="16"/>
      <c r="B305" s="5"/>
      <c r="C305" s="6" t="s">
        <v>11</v>
      </c>
      <c r="D305" s="23">
        <f t="shared" ref="D305:F305" si="70">IF(D304&gt;0,D303/D304,"")</f>
        <v>10.739114253814666</v>
      </c>
      <c r="E305" s="54">
        <f t="shared" si="70"/>
        <v>10.610824041338049</v>
      </c>
      <c r="F305" s="39">
        <f t="shared" si="70"/>
        <v>17</v>
      </c>
      <c r="G305" s="62"/>
      <c r="H305" s="7"/>
    </row>
    <row r="306" spans="1:8" x14ac:dyDescent="0.25">
      <c r="A306" s="16"/>
      <c r="B306" s="5"/>
      <c r="C306" s="6"/>
      <c r="D306" s="26"/>
      <c r="E306" s="33"/>
      <c r="F306" s="46"/>
      <c r="G306" s="64"/>
      <c r="H306" s="7"/>
    </row>
    <row r="307" spans="1:8" x14ac:dyDescent="0.25">
      <c r="A307" s="16"/>
      <c r="B307" s="5"/>
      <c r="C307" s="6"/>
      <c r="D307" s="25"/>
      <c r="E307" s="54"/>
      <c r="F307" s="41"/>
      <c r="G307" s="62"/>
      <c r="H307" s="7"/>
    </row>
    <row r="308" spans="1:8" x14ac:dyDescent="0.25">
      <c r="A308" s="16"/>
      <c r="B308" s="5" t="s">
        <v>106</v>
      </c>
      <c r="C308" s="6" t="s">
        <v>7</v>
      </c>
      <c r="D308" s="23">
        <f>SUMIFS([1]!Source1718[TotalFTES],[1]!Source1718[Department],$B308,[1]!Source1718[TermDesc],D$1)</f>
        <v>9.2736999999999998</v>
      </c>
      <c r="E308" s="54">
        <f>SUMIFS([1]!Source1718[TotalFTES],[1]!Source1718[Department],$B308,[1]!Source1718[TermDesc],E$1)</f>
        <v>3.4165999999999999</v>
      </c>
      <c r="F308" s="41">
        <v>10.199999999999999</v>
      </c>
      <c r="G308" s="62"/>
      <c r="H308" s="7"/>
    </row>
    <row r="309" spans="1:8" x14ac:dyDescent="0.25">
      <c r="A309" s="16"/>
      <c r="B309" s="5"/>
      <c r="C309" s="6" t="s">
        <v>9</v>
      </c>
      <c r="D309" s="24">
        <f>SUMIFS([1]!Source1718[FTEF],[1]!Source1718[Department],$B308,[1]!Source1718[TermDesc],D$1)</f>
        <v>0.69990000000000008</v>
      </c>
      <c r="E309" s="55">
        <f>SUMIFS([1]!Source1718[FTEF],[1]!Source1718[Department],$B308,[1]!Source1718[TermDesc],E$1)</f>
        <v>0.36649999999999999</v>
      </c>
      <c r="F309" s="41">
        <v>0.36699999999999999</v>
      </c>
      <c r="G309" s="63">
        <v>0.37</v>
      </c>
      <c r="H309" s="7"/>
    </row>
    <row r="310" spans="1:8" x14ac:dyDescent="0.25">
      <c r="A310" s="16"/>
      <c r="B310" s="5"/>
      <c r="C310" s="6" t="s">
        <v>11</v>
      </c>
      <c r="D310" s="23">
        <f t="shared" ref="D310:F310" si="71">IF(D309&gt;0,D308/D309,"")</f>
        <v>13.250035719388482</v>
      </c>
      <c r="E310" s="54">
        <f t="shared" si="71"/>
        <v>9.3222373806275574</v>
      </c>
      <c r="F310" s="39">
        <f t="shared" si="71"/>
        <v>27.792915531335147</v>
      </c>
      <c r="G310" s="62"/>
      <c r="H310" s="7"/>
    </row>
    <row r="311" spans="1:8" x14ac:dyDescent="0.25">
      <c r="A311" s="16"/>
      <c r="B311" s="5"/>
      <c r="C311" s="6"/>
      <c r="D311" s="26"/>
      <c r="E311" s="33"/>
      <c r="F311" s="46"/>
      <c r="G311" s="64"/>
      <c r="H311" s="7"/>
    </row>
    <row r="312" spans="1:8" x14ac:dyDescent="0.25">
      <c r="A312" s="16"/>
      <c r="B312" s="5"/>
      <c r="C312" s="6"/>
      <c r="D312" s="25"/>
      <c r="E312" s="54"/>
      <c r="F312" s="41"/>
      <c r="G312" s="62"/>
      <c r="H312" s="7"/>
    </row>
    <row r="313" spans="1:8" x14ac:dyDescent="0.25">
      <c r="A313" s="16"/>
      <c r="B313" t="s">
        <v>107</v>
      </c>
      <c r="C313" s="6" t="s">
        <v>7</v>
      </c>
      <c r="D313" s="23">
        <f>SUMIFS([1]!Source1718[TotalFTES],[1]!Source1718[Department],$B313,[1]!Source1718[TermDesc],D$1)</f>
        <v>4.343</v>
      </c>
      <c r="E313" s="54">
        <f>SUMIFS([1]!Source1718[TotalFTES],[1]!Source1718[Department],$B313,[1]!Source1718[TermDesc],E$1)</f>
        <v>5.0040000000000004</v>
      </c>
      <c r="F313" s="41">
        <v>5</v>
      </c>
      <c r="G313" s="62"/>
      <c r="H313" s="7"/>
    </row>
    <row r="314" spans="1:8" x14ac:dyDescent="0.25">
      <c r="A314" s="16"/>
      <c r="B314" s="5"/>
      <c r="C314" s="6" t="s">
        <v>9</v>
      </c>
      <c r="D314" s="24">
        <f>SUMIFS([1]!Source1718[FTEF],[1]!Source1718[Department],$B313,[1]!Source1718[TermDesc],D$1)</f>
        <v>1</v>
      </c>
      <c r="E314" s="55">
        <f>SUMIFS([1]!Source1718[FTEF],[1]!Source1718[Department],$B313,[1]!Source1718[TermDesc],E$1)</f>
        <v>1.1416999999999999</v>
      </c>
      <c r="F314" s="41">
        <v>1</v>
      </c>
      <c r="G314" s="63">
        <v>1.1399999999999999</v>
      </c>
      <c r="H314" s="7"/>
    </row>
    <row r="315" spans="1:8" x14ac:dyDescent="0.25">
      <c r="A315" s="16"/>
      <c r="B315" s="5"/>
      <c r="C315" s="6" t="s">
        <v>11</v>
      </c>
      <c r="D315" s="23">
        <f t="shared" ref="D315:F315" si="72">IF(D314&gt;0,D313/D314,"")</f>
        <v>4.343</v>
      </c>
      <c r="E315" s="54">
        <f t="shared" si="72"/>
        <v>4.3829377244460019</v>
      </c>
      <c r="F315" s="39">
        <f t="shared" si="72"/>
        <v>5</v>
      </c>
      <c r="G315" s="62"/>
      <c r="H315" s="7"/>
    </row>
    <row r="316" spans="1:8" x14ac:dyDescent="0.25">
      <c r="A316" s="16"/>
      <c r="B316" s="5"/>
      <c r="C316" s="6"/>
      <c r="D316" s="26"/>
      <c r="E316" s="33"/>
      <c r="F316" s="46"/>
      <c r="G316" s="64"/>
      <c r="H316" s="7"/>
    </row>
    <row r="317" spans="1:8" x14ac:dyDescent="0.25">
      <c r="A317" s="16"/>
      <c r="B317" s="5"/>
      <c r="C317" s="6"/>
      <c r="D317" s="25"/>
      <c r="E317" s="54"/>
      <c r="F317" s="41"/>
      <c r="G317" s="62"/>
      <c r="H317" s="7"/>
    </row>
    <row r="318" spans="1:8" x14ac:dyDescent="0.25">
      <c r="A318" s="16"/>
      <c r="B318" s="5" t="s">
        <v>108</v>
      </c>
      <c r="C318" s="6" t="s">
        <v>7</v>
      </c>
      <c r="D318" s="23">
        <f>SUMIFS([1]!Source1718[TotalFTES],[1]!Source1718[Department],$B318,[1]!Source1718[TermDesc],D$1)</f>
        <v>45.980400000000003</v>
      </c>
      <c r="E318" s="54">
        <f>SUMIFS([1]!Source1718[TotalFTES],[1]!Source1718[Department],$B318,[1]!Source1718[TermDesc],E$1)</f>
        <v>38.008399999999995</v>
      </c>
      <c r="F318" s="41">
        <v>47</v>
      </c>
      <c r="G318" s="62"/>
      <c r="H318" s="7"/>
    </row>
    <row r="319" spans="1:8" x14ac:dyDescent="0.25">
      <c r="A319" s="16"/>
      <c r="B319" s="6"/>
      <c r="C319" s="6" t="s">
        <v>9</v>
      </c>
      <c r="D319" s="24">
        <f>SUMIFS([1]!Source1718[FTEF],[1]!Source1718[Department],$B318,[1]!Source1718[TermDesc],D$1)</f>
        <v>3.1374000000000004</v>
      </c>
      <c r="E319" s="55">
        <f>SUMIFS([1]!Source1718[FTEF],[1]!Source1718[Department],$B318,[1]!Source1718[TermDesc],E$1)</f>
        <v>2.8707000000000003</v>
      </c>
      <c r="F319" s="46">
        <v>2.871</v>
      </c>
      <c r="G319" s="63">
        <v>1.67</v>
      </c>
      <c r="H319" s="7" t="s">
        <v>109</v>
      </c>
    </row>
    <row r="320" spans="1:8" x14ac:dyDescent="0.25">
      <c r="A320" s="16"/>
      <c r="B320" s="6"/>
      <c r="C320" s="6" t="s">
        <v>11</v>
      </c>
      <c r="D320" s="23">
        <f t="shared" ref="D320:F320" si="73">IF(D319&gt;0,D318/D319,"")</f>
        <v>14.655574679671064</v>
      </c>
      <c r="E320" s="54">
        <f t="shared" si="73"/>
        <v>13.240115651234888</v>
      </c>
      <c r="F320" s="39">
        <f t="shared" si="73"/>
        <v>16.370602577499128</v>
      </c>
      <c r="G320" s="62"/>
      <c r="H320" s="7"/>
    </row>
    <row r="321" spans="1:8" x14ac:dyDescent="0.25">
      <c r="A321" s="16"/>
      <c r="B321" s="6"/>
      <c r="C321" s="17"/>
      <c r="D321" s="26"/>
      <c r="E321" s="33"/>
      <c r="F321" s="42"/>
      <c r="G321" s="64"/>
      <c r="H321" s="7"/>
    </row>
    <row r="322" spans="1:8" x14ac:dyDescent="0.25">
      <c r="A322" s="16"/>
      <c r="B322" s="6"/>
      <c r="F322" s="41"/>
      <c r="H322" s="7"/>
    </row>
    <row r="323" spans="1:8" x14ac:dyDescent="0.25">
      <c r="A323" s="16"/>
      <c r="B323" s="9" t="s">
        <v>14</v>
      </c>
      <c r="C323" s="18" t="s">
        <v>15</v>
      </c>
      <c r="D323" s="27">
        <f>D313+D318+D303+D308</f>
        <v>62.482700000000001</v>
      </c>
      <c r="E323" s="34">
        <f t="shared" ref="E323:E324" si="74">E313+E318+E303+E308</f>
        <v>50.330599999999997</v>
      </c>
      <c r="F323" s="43">
        <f>F318+F313+F308+F303</f>
        <v>65.600000000000009</v>
      </c>
      <c r="G323" s="65"/>
      <c r="H323" s="7"/>
    </row>
    <row r="324" spans="1:8" x14ac:dyDescent="0.25">
      <c r="A324" s="16"/>
      <c r="B324" s="5"/>
      <c r="C324" s="18" t="s">
        <v>16</v>
      </c>
      <c r="D324" s="27">
        <f>D314+D319+D304+D309</f>
        <v>5.1060000000000008</v>
      </c>
      <c r="E324" s="34">
        <f t="shared" si="74"/>
        <v>4.7466000000000008</v>
      </c>
      <c r="F324" s="43">
        <f>F319+F314+F309+F304</f>
        <v>4.4379999999999997</v>
      </c>
      <c r="G324" s="65">
        <f>G319+G314+G309+G304</f>
        <v>3.5799999999999996</v>
      </c>
      <c r="H324" s="7"/>
    </row>
    <row r="325" spans="1:8" x14ac:dyDescent="0.25">
      <c r="A325" s="16"/>
      <c r="B325" s="5"/>
      <c r="C325" s="18" t="s">
        <v>11</v>
      </c>
      <c r="D325" s="27">
        <f t="shared" ref="D325:E325" si="75">IF(D324&gt;0,D323/D324,"")</f>
        <v>12.237113200156676</v>
      </c>
      <c r="E325" s="34">
        <f t="shared" si="75"/>
        <v>10.603505667214424</v>
      </c>
      <c r="F325" s="42">
        <f>F323/F324</f>
        <v>14.781433077963049</v>
      </c>
      <c r="G325" s="65"/>
      <c r="H325" s="7"/>
    </row>
    <row r="326" spans="1:8" x14ac:dyDescent="0.25">
      <c r="A326" s="16"/>
      <c r="B326" s="6"/>
      <c r="F326" s="47"/>
      <c r="H326" s="7"/>
    </row>
    <row r="327" spans="1:8" x14ac:dyDescent="0.25">
      <c r="A327" s="1" t="s">
        <v>110</v>
      </c>
      <c r="B327" s="6"/>
      <c r="C327" s="20" t="s">
        <v>15</v>
      </c>
      <c r="D327" s="25"/>
      <c r="E327" s="59"/>
      <c r="F327" s="45">
        <v>0</v>
      </c>
      <c r="G327" s="71"/>
      <c r="H327" s="7"/>
    </row>
    <row r="328" spans="1:8" x14ac:dyDescent="0.25">
      <c r="A328" s="1" t="s">
        <v>111</v>
      </c>
      <c r="B328" s="6"/>
      <c r="C328" s="20" t="s">
        <v>16</v>
      </c>
      <c r="D328" s="25"/>
      <c r="E328" s="59"/>
      <c r="F328" s="45">
        <v>14</v>
      </c>
      <c r="G328" s="71">
        <v>0</v>
      </c>
      <c r="H328" s="7"/>
    </row>
    <row r="329" spans="1:8" x14ac:dyDescent="0.25">
      <c r="A329" s="16"/>
      <c r="B329" s="6"/>
      <c r="C329" s="18" t="s">
        <v>11</v>
      </c>
      <c r="D329" s="23" t="str">
        <f t="shared" ref="D329:F329" si="76">IF(D328&gt;0,D327/D328,"")</f>
        <v/>
      </c>
      <c r="E329" s="54" t="str">
        <f t="shared" si="76"/>
        <v/>
      </c>
      <c r="F329" s="45">
        <f t="shared" si="76"/>
        <v>0</v>
      </c>
      <c r="G329" s="62"/>
      <c r="H329" s="7"/>
    </row>
    <row r="330" spans="1:8" x14ac:dyDescent="0.25">
      <c r="A330" s="16"/>
      <c r="B330" s="6"/>
      <c r="C330" s="10"/>
      <c r="F330" s="48"/>
      <c r="H330" s="7"/>
    </row>
    <row r="331" spans="1:8" x14ac:dyDescent="0.25">
      <c r="A331" s="16"/>
      <c r="B331" s="6"/>
      <c r="C331" s="10"/>
      <c r="F331" s="49"/>
      <c r="H331" s="7"/>
    </row>
    <row r="332" spans="1:8" x14ac:dyDescent="0.25">
      <c r="A332" s="1" t="s">
        <v>112</v>
      </c>
      <c r="B332" s="6"/>
      <c r="C332" s="20" t="s">
        <v>15</v>
      </c>
      <c r="D332" s="25"/>
      <c r="E332" s="59"/>
      <c r="F332" s="45">
        <v>40</v>
      </c>
      <c r="G332" s="71"/>
      <c r="H332" s="7"/>
    </row>
    <row r="333" spans="1:8" x14ac:dyDescent="0.25">
      <c r="A333" s="1" t="s">
        <v>113</v>
      </c>
      <c r="B333" s="6"/>
      <c r="C333" s="20" t="s">
        <v>16</v>
      </c>
      <c r="D333" s="25"/>
      <c r="E333" s="59"/>
      <c r="F333" s="45">
        <v>2</v>
      </c>
      <c r="G333" s="71">
        <v>0</v>
      </c>
      <c r="H333" s="21" t="s">
        <v>120</v>
      </c>
    </row>
    <row r="334" spans="1:8" x14ac:dyDescent="0.25">
      <c r="A334" s="16"/>
      <c r="B334" s="6"/>
      <c r="C334" s="18" t="s">
        <v>11</v>
      </c>
      <c r="D334" s="23" t="str">
        <f t="shared" ref="D334:F334" si="77">IF(D333&gt;0,D332/D333,"")</f>
        <v/>
      </c>
      <c r="E334" s="54" t="str">
        <f t="shared" si="77"/>
        <v/>
      </c>
      <c r="F334" s="45">
        <f t="shared" si="77"/>
        <v>20</v>
      </c>
      <c r="G334" s="62"/>
      <c r="H334" s="7"/>
    </row>
    <row r="335" spans="1:8" x14ac:dyDescent="0.25">
      <c r="A335" s="16"/>
      <c r="B335" s="6"/>
      <c r="C335" s="19"/>
      <c r="D335" s="31"/>
      <c r="E335" s="60"/>
      <c r="F335" s="50"/>
      <c r="G335" s="37"/>
      <c r="H335" s="7"/>
    </row>
    <row r="336" spans="1:8" x14ac:dyDescent="0.25">
      <c r="A336" s="1" t="s">
        <v>114</v>
      </c>
      <c r="B336" s="6"/>
      <c r="C336" s="20" t="s">
        <v>15</v>
      </c>
      <c r="D336" s="31"/>
      <c r="E336" s="60"/>
      <c r="F336" s="50">
        <v>55</v>
      </c>
      <c r="G336" s="37"/>
      <c r="H336" s="7"/>
    </row>
    <row r="337" spans="1:8" x14ac:dyDescent="0.25">
      <c r="A337" s="1" t="s">
        <v>115</v>
      </c>
      <c r="B337" s="6"/>
      <c r="C337" s="20" t="s">
        <v>16</v>
      </c>
      <c r="D337" s="31"/>
      <c r="E337" s="60"/>
      <c r="F337" s="50">
        <v>3.4</v>
      </c>
      <c r="G337" s="37">
        <v>0</v>
      </c>
      <c r="H337" s="21" t="s">
        <v>120</v>
      </c>
    </row>
    <row r="338" spans="1:8" x14ac:dyDescent="0.25">
      <c r="A338" s="1"/>
      <c r="B338" s="6"/>
      <c r="C338" s="18" t="s">
        <v>11</v>
      </c>
      <c r="D338" s="31"/>
      <c r="E338" s="60"/>
      <c r="F338" s="50">
        <f>F336/F337</f>
        <v>16.176470588235293</v>
      </c>
      <c r="G338" s="37"/>
      <c r="H338" s="7"/>
    </row>
    <row r="339" spans="1:8" x14ac:dyDescent="0.25">
      <c r="A339" s="1"/>
      <c r="B339" s="6"/>
      <c r="C339" s="19"/>
      <c r="D339" s="31"/>
      <c r="E339" s="60"/>
      <c r="F339" s="50"/>
      <c r="G339" s="37"/>
      <c r="H339" s="7"/>
    </row>
    <row r="340" spans="1:8" x14ac:dyDescent="0.25">
      <c r="A340" s="16"/>
      <c r="B340" s="6"/>
      <c r="F340" s="51"/>
      <c r="H340" s="7"/>
    </row>
    <row r="341" spans="1:8" x14ac:dyDescent="0.25">
      <c r="A341" s="16"/>
      <c r="B341" s="2" t="s">
        <v>116</v>
      </c>
      <c r="C341" s="20" t="s">
        <v>117</v>
      </c>
      <c r="D341" s="22" t="s">
        <v>2</v>
      </c>
      <c r="E341" s="32" t="s">
        <v>3</v>
      </c>
      <c r="F341" s="52" t="s">
        <v>118</v>
      </c>
      <c r="G341" s="72"/>
      <c r="H341" s="7"/>
    </row>
    <row r="342" spans="1:8" x14ac:dyDescent="0.25">
      <c r="A342" s="16"/>
      <c r="B342" s="6"/>
      <c r="C342" s="18" t="s">
        <v>7</v>
      </c>
      <c r="D342" s="28">
        <f>SUMIFS(D2:D321,C2:C321,"FTES")</f>
        <v>7948.8578999999991</v>
      </c>
      <c r="E342" s="35">
        <f>SUMIFS(E2:E321,C2:C321,"FTES")</f>
        <v>7819.1231999999991</v>
      </c>
      <c r="F342" s="45">
        <f>F323+F298+F283+F212+F192+F182+F127+F67+F16+F327+F332+F227+F336</f>
        <v>8787.36</v>
      </c>
      <c r="G342" s="66"/>
      <c r="H342" s="7"/>
    </row>
    <row r="343" spans="1:8" x14ac:dyDescent="0.25">
      <c r="A343" s="16"/>
      <c r="B343" s="6"/>
      <c r="C343" s="18" t="s">
        <v>9</v>
      </c>
      <c r="D343" s="28">
        <f>SUMIFS(D2:D321,C2:C321,"FTEF")</f>
        <v>586.89619999999991</v>
      </c>
      <c r="E343" s="35">
        <f>SUMIFS(E2:E321,C2:C321,"FTEF")</f>
        <v>614.73830000000021</v>
      </c>
      <c r="F343" s="45">
        <f>F324+F299+F284+F213+F193+F183+F128+F68+F17+F328+F333+F228+F337</f>
        <v>567.63799999999992</v>
      </c>
      <c r="G343" s="67">
        <f>G337+G333+G328+G299+G284+G228+G213+G193+G183+G128+G68+G17+G324</f>
        <v>566.51999999999987</v>
      </c>
      <c r="H343" s="7"/>
    </row>
    <row r="344" spans="1:8" x14ac:dyDescent="0.25">
      <c r="A344" s="16"/>
      <c r="B344" s="6"/>
      <c r="C344" s="18" t="s">
        <v>11</v>
      </c>
      <c r="D344" s="27">
        <f>D342/D343</f>
        <v>13.543890555093048</v>
      </c>
      <c r="E344" s="34">
        <f>E342/E343</f>
        <v>12.719433944493122</v>
      </c>
      <c r="F344" s="45">
        <f>F342/F343</f>
        <v>15.480570363506322</v>
      </c>
      <c r="G344" s="65"/>
      <c r="H344" s="7"/>
    </row>
  </sheetData>
  <pageMargins left="0.7" right="0.7" top="0.75" bottom="0.75" header="0.3" footer="0.3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Kristina Whalen</cp:lastModifiedBy>
  <cp:lastPrinted>2018-11-26T18:17:15Z</cp:lastPrinted>
  <dcterms:created xsi:type="dcterms:W3CDTF">2018-11-20T00:30:17Z</dcterms:created>
  <dcterms:modified xsi:type="dcterms:W3CDTF">2018-11-27T01:04:21Z</dcterms:modified>
</cp:coreProperties>
</file>